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Nauris JIP\Documents\CA 2017\JPD2017  MI 2.pamatskolas telpu remontdarbi\Pielikumi\"/>
    </mc:Choice>
  </mc:AlternateContent>
  <bookViews>
    <workbookView xWindow="0" yWindow="0" windowWidth="24240" windowHeight="12435" tabRatio="920"/>
  </bookViews>
  <sheets>
    <sheet name="DARBA APJOMI 2 KARTA" sheetId="95" r:id="rId1"/>
  </sheets>
  <externalReferences>
    <externalReference r:id="rId2"/>
  </externalReferences>
  <definedNames>
    <definedName name="_xlnm.Print_Area" localSheetId="0">'DARBA APJOMI 2 KARTA'!$A$1:$E$653</definedName>
  </definedNames>
  <calcPr calcId="152511"/>
</workbook>
</file>

<file path=xl/calcChain.xml><?xml version="1.0" encoding="utf-8"?>
<calcChain xmlns="http://schemas.openxmlformats.org/spreadsheetml/2006/main">
  <c r="C7" i="95" l="1"/>
  <c r="C4" i="95"/>
  <c r="C3" i="95"/>
  <c r="C2" i="95"/>
  <c r="E216" i="95" l="1"/>
  <c r="E222" i="95" s="1"/>
  <c r="E223" i="95" s="1"/>
  <c r="E225" i="95" s="1"/>
  <c r="E231" i="95" s="1"/>
  <c r="E232" i="95" s="1"/>
  <c r="E229" i="95"/>
  <c r="E230" i="95"/>
  <c r="E220" i="95"/>
  <c r="E221" i="95"/>
  <c r="E234" i="95" l="1"/>
  <c r="E235" i="95" s="1"/>
  <c r="E233" i="95"/>
  <c r="E381" i="95"/>
  <c r="E378" i="95"/>
  <c r="E372" i="95"/>
  <c r="E369" i="95"/>
  <c r="E363" i="95"/>
  <c r="E355" i="95"/>
  <c r="E351" i="95"/>
  <c r="E236" i="95" l="1"/>
  <c r="E338" i="95"/>
  <c r="E318" i="95"/>
  <c r="E287" i="95"/>
  <c r="E298" i="95" s="1"/>
  <c r="E293" i="95"/>
  <c r="E271" i="95"/>
  <c r="E243" i="95"/>
  <c r="E191" i="95"/>
  <c r="E131" i="95"/>
  <c r="E130" i="95"/>
  <c r="E299" i="95" l="1"/>
  <c r="E302" i="95" s="1"/>
  <c r="E303" i="95" s="1"/>
  <c r="E296" i="95"/>
  <c r="E297" i="95" s="1"/>
  <c r="E292" i="95"/>
  <c r="E294" i="95"/>
  <c r="E295" i="95"/>
  <c r="E288" i="95"/>
  <c r="E289" i="95" s="1"/>
  <c r="E132" i="95"/>
  <c r="E301" i="95" l="1"/>
  <c r="E300" i="95"/>
  <c r="E291" i="95"/>
  <c r="E290" i="95"/>
  <c r="E383" i="95"/>
  <c r="E380" i="95"/>
  <c r="E375" i="95"/>
  <c r="E376" i="95" s="1"/>
  <c r="E371" i="95"/>
  <c r="E365" i="95"/>
  <c r="E357" i="95"/>
  <c r="E353" i="95"/>
  <c r="E345" i="95"/>
  <c r="E332" i="95"/>
  <c r="E336" i="95" s="1"/>
  <c r="E325" i="95"/>
  <c r="E326" i="95"/>
  <c r="E281" i="95"/>
  <c r="E260" i="95"/>
  <c r="E259" i="95"/>
  <c r="E257" i="95"/>
  <c r="E267" i="95" s="1"/>
  <c r="E214" i="95"/>
  <c r="E213" i="95"/>
  <c r="E208" i="95"/>
  <c r="E209" i="95" s="1"/>
  <c r="E202" i="95"/>
  <c r="E206" i="95" s="1"/>
  <c r="E200" i="95"/>
  <c r="E201" i="95" s="1"/>
  <c r="E199" i="95"/>
  <c r="E192" i="95"/>
  <c r="E196" i="95" s="1"/>
  <c r="E188" i="95"/>
  <c r="E187" i="95"/>
  <c r="E169" i="95"/>
  <c r="E177" i="95" s="1"/>
  <c r="E154" i="95"/>
  <c r="E125" i="95"/>
  <c r="E126" i="95" s="1"/>
  <c r="E96" i="95"/>
  <c r="E93" i="95"/>
  <c r="E86" i="95"/>
  <c r="E85" i="95"/>
  <c r="E79" i="95"/>
  <c r="E78" i="95"/>
  <c r="E73" i="95"/>
  <c r="E70" i="95"/>
  <c r="E66" i="95"/>
  <c r="E64" i="95"/>
  <c r="E59" i="95"/>
  <c r="E58" i="95"/>
  <c r="E50" i="95"/>
  <c r="E44" i="95"/>
  <c r="E21" i="95"/>
  <c r="E356" i="95" l="1"/>
  <c r="E339" i="95"/>
  <c r="E340" i="95" s="1"/>
  <c r="E341" i="95" s="1"/>
  <c r="E379" i="95"/>
  <c r="E343" i="95"/>
  <c r="E319" i="95"/>
  <c r="E330" i="95"/>
  <c r="E327" i="95"/>
  <c r="E323" i="95"/>
  <c r="E324" i="95"/>
  <c r="E361" i="95"/>
  <c r="E359" i="95"/>
  <c r="E360" i="95"/>
  <c r="E358" i="95"/>
  <c r="E333" i="95"/>
  <c r="E335" i="95"/>
  <c r="E344" i="95"/>
  <c r="E346" i="95"/>
  <c r="E349" i="95"/>
  <c r="E352" i="95"/>
  <c r="E334" i="95"/>
  <c r="E364" i="95"/>
  <c r="E366" i="95"/>
  <c r="E370" i="95"/>
  <c r="E382" i="95"/>
  <c r="E384" i="95"/>
  <c r="E272" i="95"/>
  <c r="E273" i="95" s="1"/>
  <c r="E275" i="95" s="1"/>
  <c r="E283" i="95"/>
  <c r="E284" i="95"/>
  <c r="E282" i="95"/>
  <c r="E268" i="95"/>
  <c r="E261" i="95"/>
  <c r="E263" i="95"/>
  <c r="E264" i="95"/>
  <c r="E276" i="95"/>
  <c r="E278" i="95"/>
  <c r="E280" i="95"/>
  <c r="E277" i="95"/>
  <c r="E210" i="95"/>
  <c r="E162" i="95"/>
  <c r="E160" i="95"/>
  <c r="E155" i="95"/>
  <c r="E156" i="95"/>
  <c r="E178" i="95"/>
  <c r="E148" i="95"/>
  <c r="E150" i="95"/>
  <c r="E152" i="95"/>
  <c r="E179" i="95"/>
  <c r="E170" i="95"/>
  <c r="E171" i="95"/>
  <c r="E173" i="95"/>
  <c r="E189" i="95"/>
  <c r="E193" i="95"/>
  <c r="E194" i="95"/>
  <c r="E195" i="95"/>
  <c r="E203" i="95"/>
  <c r="E204" i="95"/>
  <c r="E205" i="95"/>
  <c r="E227" i="95"/>
  <c r="E226" i="95"/>
  <c r="E217" i="95"/>
  <c r="E218" i="95"/>
  <c r="E274" i="95" l="1"/>
  <c r="E342" i="95"/>
  <c r="E328" i="95"/>
  <c r="E385" i="95"/>
  <c r="E373" i="95"/>
  <c r="E374" i="95"/>
  <c r="E367" i="95"/>
  <c r="E347" i="95"/>
  <c r="E320" i="95"/>
  <c r="E279" i="95"/>
  <c r="E285" i="95"/>
  <c r="E266" i="95"/>
  <c r="E265" i="95"/>
  <c r="E262" i="95"/>
  <c r="E224" i="95"/>
  <c r="E172" i="95"/>
  <c r="E151" i="95"/>
  <c r="E158" i="95"/>
  <c r="E157" i="95"/>
  <c r="E161" i="95"/>
  <c r="E174" i="95"/>
  <c r="E175" i="95"/>
  <c r="E183" i="95"/>
  <c r="E181" i="95"/>
  <c r="E184" i="95"/>
  <c r="E182" i="95"/>
  <c r="E180" i="95"/>
  <c r="E153" i="95"/>
  <c r="E149" i="95"/>
  <c r="E167" i="95"/>
  <c r="E165" i="95"/>
  <c r="E163" i="95"/>
  <c r="E166" i="95"/>
  <c r="E164" i="95"/>
  <c r="E322" i="95" l="1"/>
  <c r="E321" i="95"/>
</calcChain>
</file>

<file path=xl/sharedStrings.xml><?xml version="1.0" encoding="utf-8"?>
<sst xmlns="http://schemas.openxmlformats.org/spreadsheetml/2006/main" count="1414" uniqueCount="443">
  <si>
    <t>Nr.p.k.</t>
  </si>
  <si>
    <t>Kopā</t>
  </si>
  <si>
    <t>(Darba veids vai konstruktīvā elementa nosaukums)</t>
  </si>
  <si>
    <t>Kods</t>
  </si>
  <si>
    <t>Darba nosaukums</t>
  </si>
  <si>
    <t>Mērvienība</t>
  </si>
  <si>
    <t>Daudzums</t>
  </si>
  <si>
    <t>1</t>
  </si>
  <si>
    <t>2</t>
  </si>
  <si>
    <t>Tiešas izmaksas kopā</t>
  </si>
  <si>
    <t>m2</t>
  </si>
  <si>
    <t>Materiālu transporta izdevumi</t>
  </si>
  <si>
    <t>kompl</t>
  </si>
  <si>
    <t>DEMONTĀŽAS DARBI</t>
  </si>
  <si>
    <t>02-05000</t>
  </si>
  <si>
    <t>02-20000</t>
  </si>
  <si>
    <t>Citi demontāžas darbi</t>
  </si>
  <si>
    <t>BŪVLAUKUMA SAGATAVOŠANA UN UZTURĒŠANA</t>
  </si>
  <si>
    <t>1. BŪVLAUKUMA SAGATAVOŠANA</t>
  </si>
  <si>
    <t>Līgumcena</t>
  </si>
  <si>
    <t>m3</t>
  </si>
  <si>
    <t>01-00000</t>
  </si>
  <si>
    <t>tek.m</t>
  </si>
  <si>
    <t>mēn.</t>
  </si>
  <si>
    <t>WC kabīnes montāža</t>
  </si>
  <si>
    <t>WC kabīnes noma ar apkalpošanu 4 reizes mēnesī</t>
  </si>
  <si>
    <t>gab</t>
  </si>
  <si>
    <t>Būvmateriālu konteinera piegāde un montāža</t>
  </si>
  <si>
    <t>Celtnieku konteinera piegāde un montāža</t>
  </si>
  <si>
    <t>Būvmateriālu konteinera noma</t>
  </si>
  <si>
    <t>Celtnieku konteinera noma</t>
  </si>
  <si>
    <t>Būvgrūžu konteinera noma</t>
  </si>
  <si>
    <t>Elektrības izmaksas</t>
  </si>
  <si>
    <t>Ūdens izmaksas</t>
  </si>
  <si>
    <t>13-00000</t>
  </si>
  <si>
    <t>Palīgmateriāli</t>
  </si>
  <si>
    <t>Grunts</t>
  </si>
  <si>
    <t>l</t>
  </si>
  <si>
    <t>kg</t>
  </si>
  <si>
    <t>Dībeļi</t>
  </si>
  <si>
    <t>03-02100</t>
  </si>
  <si>
    <t>10-04000</t>
  </si>
  <si>
    <t>Logu ailes gruntēšana, špaktelēšana, slīpēšana</t>
  </si>
  <si>
    <t>Smilšpapīrs</t>
  </si>
  <si>
    <t>1. DURVIS</t>
  </si>
  <si>
    <t>08-45000</t>
  </si>
  <si>
    <t>Iekšdurvju D-2 piegāde un montāža, PVC baltas,  stikla pakete, balts pildiņš, 1000*2100 mm</t>
  </si>
  <si>
    <t>Durvju ailu apdare</t>
  </si>
  <si>
    <t>Klēdes ar montāžu</t>
  </si>
  <si>
    <t>10-05000</t>
  </si>
  <si>
    <t>08-45500</t>
  </si>
  <si>
    <t>Esošo durvju demontāža</t>
  </si>
  <si>
    <t>Elektroinstalācijas demontāža (kabeļi, rozetes, apgaismojuma ķermeņi, utt.)</t>
  </si>
  <si>
    <t>Virtuves iekārtu rūpīga demontāža, nodošana glabāšanai Pasūtītajam, un montāža atpakaļ pēc apdares darbu pabeigšanas</t>
  </si>
  <si>
    <t>Būvgrūžu izvešana un utilizācija</t>
  </si>
  <si>
    <t>GRĪDAS IZBŪVE UN APDARE</t>
  </si>
  <si>
    <t>1. GRĪDA G-1</t>
  </si>
  <si>
    <t>Esošās betona grīdas tīrīšana un gruntēšana</t>
  </si>
  <si>
    <t>Armatūras sieta montāža</t>
  </si>
  <si>
    <t>Armatūras siets 150*150*4 mm</t>
  </si>
  <si>
    <t>Distanceri sieta montāžai</t>
  </si>
  <si>
    <t>Sienāmais materiāls</t>
  </si>
  <si>
    <t>05-01000</t>
  </si>
  <si>
    <t>05-20000</t>
  </si>
  <si>
    <t>Java uz cementa bāzes Ceresit CN 87</t>
  </si>
  <si>
    <t>Grīdas virsmas apdare ar  sintetiskajiem sveķiem un kvarca smiltīm</t>
  </si>
  <si>
    <t>Epoksīda grīdas klajums Ceresit CF 37</t>
  </si>
  <si>
    <t>Grunts pamatnes blietēšana</t>
  </si>
  <si>
    <t>Šķembu kārtas izbūve, 150 mm</t>
  </si>
  <si>
    <t>Šķembas ar piegādi, 20-40 mm</t>
  </si>
  <si>
    <t>Smilts kārtas izbūve, 50 mm</t>
  </si>
  <si>
    <t>Smilts ar piegādi</t>
  </si>
  <si>
    <t>Hidroizolācijas kārtas ieklāšana</t>
  </si>
  <si>
    <t>PVC plēve 200 mikr</t>
  </si>
  <si>
    <t>Siltumizolācijas kārtas ieklāšana</t>
  </si>
  <si>
    <t>Ekstrudēts putupolistirols 2*50 mm</t>
  </si>
  <si>
    <t>2. GRĪDA G-2</t>
  </si>
  <si>
    <t>Grīdas betonēšana, 60 mm</t>
  </si>
  <si>
    <t>3. GRĪDA G-3</t>
  </si>
  <si>
    <t>Grīdlīstu izbūve no sintetiskajiem sveķiem un kvarca smiltīm, h=100 mm</t>
  </si>
  <si>
    <t>GRIESTU APDARE</t>
  </si>
  <si>
    <t>Esošo griestu tīrīšana</t>
  </si>
  <si>
    <t>Griestu gruntēšana</t>
  </si>
  <si>
    <t>Dzelzbetona paneļu šuvju aizpildīšana</t>
  </si>
  <si>
    <t>Gatava finiša špaktele</t>
  </si>
  <si>
    <t>Griestu krāsošana</t>
  </si>
  <si>
    <t>Griestu špaktelēšana, slīpēšana</t>
  </si>
  <si>
    <t>Krāsa BINDO 20</t>
  </si>
  <si>
    <t>Sastatņu noma</t>
  </si>
  <si>
    <t>SIENU IZBŪVE UN APDARE</t>
  </si>
  <si>
    <t>ELEKTROMONTĀŽAS DARBI</t>
  </si>
  <si>
    <t>ŪDENVADA UN KANALIZĀCIJAS TĪKLI</t>
  </si>
  <si>
    <t>08-00000</t>
  </si>
  <si>
    <t>Reģipša starpsienas izbūve</t>
  </si>
  <si>
    <t>Profils CW-100 vertikiālais, solis 400 mm</t>
  </si>
  <si>
    <t>Profils UW-100 horizontālais</t>
  </si>
  <si>
    <t>Amortizācijas lenta 95 mm</t>
  </si>
  <si>
    <t>Akmens vate, 100 mm</t>
  </si>
  <si>
    <t>Reģipša loksne GKBI</t>
  </si>
  <si>
    <t>Reģipšā skrūves</t>
  </si>
  <si>
    <t>Šuvju siets</t>
  </si>
  <si>
    <t>Knauf Uniflott špaktele</t>
  </si>
  <si>
    <t>Durvju pastiprinātais profils</t>
  </si>
  <si>
    <t>Citi palīgmateriāli</t>
  </si>
  <si>
    <t>Ģipša apmetums, 10 mm</t>
  </si>
  <si>
    <t>Hidroizolācija</t>
  </si>
  <si>
    <t>10-25000</t>
  </si>
  <si>
    <t>Flīžu līme</t>
  </si>
  <si>
    <t>Šuvotājs</t>
  </si>
  <si>
    <t>Sienas hidroizolācija</t>
  </si>
  <si>
    <t>Sienas flīžēšana</t>
  </si>
  <si>
    <t>Flīzes</t>
  </si>
  <si>
    <t>Sienas gruntēšana, špaktelēšana, slīpēšana</t>
  </si>
  <si>
    <t>Gatava špaktele Knauf Scheetrock</t>
  </si>
  <si>
    <t>Sienu krāsošana</t>
  </si>
  <si>
    <t>Balta krāsa BINDO 20</t>
  </si>
  <si>
    <t xml:space="preserve">Durvju ailes apmetums </t>
  </si>
  <si>
    <t>Durvju ailes gruntēšana, špaktelēšana, slīpēšana</t>
  </si>
  <si>
    <t>Durvju ailes krāsošana</t>
  </si>
  <si>
    <t xml:space="preserve">Logu ailes apmetums </t>
  </si>
  <si>
    <t>Logu ailes krāsošana</t>
  </si>
  <si>
    <t>LOGU UN DURVJU MONTĀŽA</t>
  </si>
  <si>
    <t>Iekšdurvju D-7 piegāde un montāža, PVC baltas, stikla pakete, balts pildiņš, 850*2050 mm</t>
  </si>
  <si>
    <t>Iekšdurvju D-8 piegāde un montāža, PVC baltas, stikla pakete, balts pildiņš, 900*2050 mm</t>
  </si>
  <si>
    <t>08-33000</t>
  </si>
  <si>
    <t>Logu ailu apdare no iekšpuses</t>
  </si>
  <si>
    <t>Logu ailu apdare no ārpuses</t>
  </si>
  <si>
    <t>08-33001</t>
  </si>
  <si>
    <t>Loga L-1 piegāde un montāža, PVC,  1160*1300 mm</t>
  </si>
  <si>
    <t xml:space="preserve">Sienas apmetums </t>
  </si>
  <si>
    <t>Reģipša griestu izbūve</t>
  </si>
  <si>
    <t>Profils UD</t>
  </si>
  <si>
    <t>Profils CD</t>
  </si>
  <si>
    <t>Skavas ar stiprinājumiem</t>
  </si>
  <si>
    <t>Amortizācijas lenta 30 mm</t>
  </si>
  <si>
    <t>Griestu apmetums</t>
  </si>
  <si>
    <t>Griestu gruntēšana, špaktelēšana, slīpēšana</t>
  </si>
  <si>
    <t>1. DZELZBETONA GRIESTU APDARE, GR-2</t>
  </si>
  <si>
    <t>Grīdas betonēšana, 130 mm</t>
  </si>
  <si>
    <t>Linoleja ieklāšana</t>
  </si>
  <si>
    <t>Dabīgais linolejs Forbo Marmoleum</t>
  </si>
  <si>
    <t>Līme</t>
  </si>
  <si>
    <t>Aukla</t>
  </si>
  <si>
    <t>4. GRĪDA G-4</t>
  </si>
  <si>
    <t>5. GRĪDLĪSTES EPOKSĪDA</t>
  </si>
  <si>
    <t>6. GRĪDLĪSTES MDF</t>
  </si>
  <si>
    <t>Grīdlīstu montāža MDF</t>
  </si>
  <si>
    <t>Grīdlīstes MDF</t>
  </si>
  <si>
    <t>10-27000</t>
  </si>
  <si>
    <t>7. KOMUNIKĀCIJU ŠAHTAS IZBŪVE UN APDARE</t>
  </si>
  <si>
    <t>Komunikāciju šahtas karkasa izbūve</t>
  </si>
  <si>
    <t>Antiseptizēts kokmateriāls 50*50</t>
  </si>
  <si>
    <t>Ūdensizturīgs laminēts saplāksnis, 15 mm</t>
  </si>
  <si>
    <t>Komunikāciju šahtas apšuvuma krāsošana</t>
  </si>
  <si>
    <t>Krāsa</t>
  </si>
  <si>
    <t>Reģipša loksne GKF</t>
  </si>
  <si>
    <t>Ventilācijas gaisvada un to aprīkojuma demontāža</t>
  </si>
  <si>
    <t>Starpsienas demontāža, 150 mm</t>
  </si>
  <si>
    <t>Starpsienas demontāža, 170 mm</t>
  </si>
  <si>
    <t>Ūdensvada un kanalizācijas tīklu un aprīkojuma demontāža</t>
  </si>
  <si>
    <t>Ķieģeļu starpsienas demontāža, 160 mm</t>
  </si>
  <si>
    <t>Esošo logu demontāža</t>
  </si>
  <si>
    <t>Esošās grīdas demontāža līdz līmenim, kāds nepieciešāms projektējamās grīdas izveidei</t>
  </si>
  <si>
    <t>Grīdas  līmenī esošo koka konstrukcijas  komunikāciju šahtas (520*430 mm) demontāža līdz līmenim, kāds nepieciešams  projektējamās grīdas izveidei</t>
  </si>
  <si>
    <t>Esošās grīdas demontāža līdz līmenim, kāds nepieciešams projektējamās grīdas izveidei</t>
  </si>
  <si>
    <t>Grīdas  līmenī esošo koka konstrukcijas  komunikāciju šahtas (350*270 mm) demontāža līdz līmenim, kāds nepieciešams projektējamās grīdas izveidei</t>
  </si>
  <si>
    <t>Esošās grīdas demontāža līdz līmenim, kāds nepieciešams  projektējamās grīdas izveidei</t>
  </si>
  <si>
    <t>Grīdas līmenī esošo koka konstrukcijas  komunikāciju šahtas (580*630 mm) demontāža līdz līmenim, kāds nepieciešams  projektējamās grīdas izveidei</t>
  </si>
  <si>
    <t>Grīdas līmenī esošo koka konstrukcijas komunikāciju šahtas (300*300 mm) demontāža līdz līmenim, kāds nepieciešāms  projektējamās grīdas izveidei</t>
  </si>
  <si>
    <t>Esošās grīdas demontāža līdz līmenim, kāds nepieciešams projektējamās grīdas izveidei /grīdai ir paaugstinājums 180 mm/</t>
  </si>
  <si>
    <t>Esošās grīdas demontāža līdz līmenim, kāds nepieciešāms  projektējamās grīdas izveidei</t>
  </si>
  <si>
    <t>Esošās koka grīdas un lāgas zem tās, demontāža, līdz līmenim, kāds nepieciešams projektējamās grīdas izveidei</t>
  </si>
  <si>
    <t>Grīdas līmenī esošo koka konstrukcijas  komunikāciju šahtas (520*450 mm) demontāža līdz līmenim, kāds nepieciešams projektējamās grīdas izveidei</t>
  </si>
  <si>
    <t>Grīdas  līmenī esošo koka konstrukcijas  komunikāciju šahtu un koka pakāpienu demontāža līdz līmenim, kāds nepieciešāms projektējamās grīdas izveidei</t>
  </si>
  <si>
    <t>Sienamais materiāls</t>
  </si>
  <si>
    <t>Grīdas virsmas apdare ar sintetiskajiem sveķiem un kvarca smiltīm</t>
  </si>
  <si>
    <t>Čuguna radiātoru un cauruļu demontāža</t>
  </si>
  <si>
    <t>Elektroinstalācijas demontāža (kabeļi, rozetes, apgaismojuma ķermeņi, sadalnes skapis utt.)</t>
  </si>
  <si>
    <t>kont</t>
  </si>
  <si>
    <t>Loga L-2 piegāde un montāža, PVC,  1860*1290mm,  logu daļai ir PVC pildiņš</t>
  </si>
  <si>
    <t xml:space="preserve">Java uz cementa bāzes Ceresit CN 87, 2 kg uz 1 mm </t>
  </si>
  <si>
    <t>1. REĢIPŠA STARPSIENAS S-4</t>
  </si>
  <si>
    <t>06-20000</t>
  </si>
  <si>
    <t>Sienu mūrēšana</t>
  </si>
  <si>
    <t>Ķieģēļi</t>
  </si>
  <si>
    <t>Java</t>
  </si>
  <si>
    <t>Armatūra</t>
  </si>
  <si>
    <t>APKURE</t>
  </si>
  <si>
    <t>1. APKURE</t>
  </si>
  <si>
    <t>Ūdensapgādes caurule Unipipe ar kaučuka izolāciju b=9mm, 16*2</t>
  </si>
  <si>
    <t>Melna ūdens/gāzes caurule, Dn 15 (21,3*2,6)</t>
  </si>
  <si>
    <t>Melna ūdens/gāzes caurule, Dn 20 (26,9*2,6)</t>
  </si>
  <si>
    <t>Likums PPSU 90*, 16</t>
  </si>
  <si>
    <t>Trejgabals PPSU, 16/16/16</t>
  </si>
  <si>
    <t>Cauruļvadu montāžas materiāli, fasondaļas, stiprinājumi.</t>
  </si>
  <si>
    <t>Radiators / Purmo, PC11 300x500</t>
  </si>
  <si>
    <t>Radiators / Purmo, PC22 400x500</t>
  </si>
  <si>
    <t>Radiators / Purmo, PC22 500x1000</t>
  </si>
  <si>
    <t>Radiators / Purmo, PC22 500x500</t>
  </si>
  <si>
    <t>Radiatoru pieslēguma komplekts pie esošiem stāvvadiem</t>
  </si>
  <si>
    <t>Termostata ventīlis / Danfoss, RA-N-15 dn15</t>
  </si>
  <si>
    <t>Termostatiskais sensors ar aizsardzību / Danfoss, RAW 5010</t>
  </si>
  <si>
    <t>Noslegvārsts, RLV-S-15  Dn15</t>
  </si>
  <si>
    <t>Sistēmas hidrauliskā pārbaude.</t>
  </si>
  <si>
    <t>m</t>
  </si>
  <si>
    <t>gb.</t>
  </si>
  <si>
    <t>kpl.</t>
  </si>
  <si>
    <t>gab.</t>
  </si>
  <si>
    <t>kpl</t>
  </si>
  <si>
    <t>17-00000</t>
  </si>
  <si>
    <t>1. ŪDENSVADS UN KANALIZĀCIJA</t>
  </si>
  <si>
    <t>14-00000</t>
  </si>
  <si>
    <t>Ūdensapgādes caurule Unipipe ar kaučuka izolāciju b=9mm, 20*2,25</t>
  </si>
  <si>
    <t>Ūdensapgādes caurule Unipipe ar kaučuka izolāciju b=9mm, 25*2,5</t>
  </si>
  <si>
    <t>Likums PPSU 90*, 20</t>
  </si>
  <si>
    <t>Likums PPSU 90*, 25</t>
  </si>
  <si>
    <t>Trejgabals PPSU, 20/20/16</t>
  </si>
  <si>
    <t>Trejgabals PPSU, 20/20/25</t>
  </si>
  <si>
    <t>Trejgabals PPSU, 25/25/16</t>
  </si>
  <si>
    <t>Trejgabals PPSU, 25/25/20</t>
  </si>
  <si>
    <t>Trejgabals PPSU, 25/25/25</t>
  </si>
  <si>
    <t>Pārēja PPSU, 20/16</t>
  </si>
  <si>
    <t>Pārēja PPSU, 25/16</t>
  </si>
  <si>
    <t>Balansēšanas vārsts, MSV-BD15 Kvs3.00</t>
  </si>
  <si>
    <t>Sienas likums pieslēgumam PPSU, 16x1/2</t>
  </si>
  <si>
    <t>Izlietnes maisitājs ar tūrētāju</t>
  </si>
  <si>
    <t>16-00000</t>
  </si>
  <si>
    <t>Kanalizācijas caurule PP, Dn 50</t>
  </si>
  <si>
    <t>Kanalizācijas caurule PP, Dn 75</t>
  </si>
  <si>
    <t>Kanalizācijas caurule PP, Dn 110</t>
  </si>
  <si>
    <t>Kanalizācijas caurule PVC, Dn 160</t>
  </si>
  <si>
    <t>Līkums, D50, 45*</t>
  </si>
  <si>
    <t>Līkums, D75, 45*</t>
  </si>
  <si>
    <t>Līkums, D110, 45*</t>
  </si>
  <si>
    <t>Līkums PVC, D160, 45*</t>
  </si>
  <si>
    <t>Līkums, D50, 87*</t>
  </si>
  <si>
    <t>Līkums, D110, 87*</t>
  </si>
  <si>
    <t>Līkums PVC, D160, 87*</t>
  </si>
  <si>
    <t>Trejgabals, 50x50 45*</t>
  </si>
  <si>
    <t>Trejgabals, 110x50 45*</t>
  </si>
  <si>
    <t>Trejgabals, 110x110 45*</t>
  </si>
  <si>
    <t>Trejgabals, 160x50 45*</t>
  </si>
  <si>
    <t>Trejgabals, 160x75 45*</t>
  </si>
  <si>
    <t>Trejgabals, 160x110 45*</t>
  </si>
  <si>
    <t>Trejgabals, 160x160 45*</t>
  </si>
  <si>
    <t>Trejgabals, 110x50 90*</t>
  </si>
  <si>
    <t>Trejgabals, 160x160 90*</t>
  </si>
  <si>
    <t>Pāreja, 110/75</t>
  </si>
  <si>
    <t>Pāreja PVC, 160/110</t>
  </si>
  <si>
    <t>Dušas kabīne, Rolltechnik, ar kanalizācijas sifonu, 80x80 cm</t>
  </si>
  <si>
    <t>Klozetpods ar vertikālo izvadu un vāku, WC JIKA NORMA</t>
  </si>
  <si>
    <t>Keramiskā istabas izlietne, komplektā sifons, JIKA ZETA-50</t>
  </si>
  <si>
    <t>Kanalizācijas caurules montāžas materiāli, stiprinājumi</t>
  </si>
  <si>
    <t>VENTILĀCIJA</t>
  </si>
  <si>
    <t>1. SISTĒMA PN-1</t>
  </si>
  <si>
    <t>17-42000</t>
  </si>
  <si>
    <t>Gaisa apstrādes iekārta ar vadības iznēsējamo pulti, Blauberg Ventilatoren GmbH, KOMFORT EC DE4000-21</t>
  </si>
  <si>
    <t>Gaisa vads GV 100</t>
  </si>
  <si>
    <t>Gaisa vads GV 125</t>
  </si>
  <si>
    <t>Gaisa vads GV 160</t>
  </si>
  <si>
    <t>Gaisa vads GV 200</t>
  </si>
  <si>
    <t>Gaisa vads GV 315</t>
  </si>
  <si>
    <t>Gaisa vads GV 400</t>
  </si>
  <si>
    <t>Līkums  45 BFU 45 200</t>
  </si>
  <si>
    <t>Līkums  90 BFU 90 100</t>
  </si>
  <si>
    <t>Līkums  90 BFU 90 125</t>
  </si>
  <si>
    <t>Līkums  90 BFU 90 160</t>
  </si>
  <si>
    <t>Līkums  90 BFU 90 200</t>
  </si>
  <si>
    <t xml:space="preserve">Līkums  90 BFU 90 315 </t>
  </si>
  <si>
    <t>Līkums  90 BFU 90 400</t>
  </si>
  <si>
    <t>Trejgabals ar gumijām, TCPU 125-125</t>
  </si>
  <si>
    <t>Trejgabals ar gumijām, TCPU 160-125</t>
  </si>
  <si>
    <t>Trejgabals ar gumijām, TCPU 200-160</t>
  </si>
  <si>
    <t>Trejgabals ar gumijām, TCPU 200-200</t>
  </si>
  <si>
    <t>Trejgabals ar gumijām, TCPU 315-200</t>
  </si>
  <si>
    <t>Trejgabals ar gumijām, TCPU 315-315</t>
  </si>
  <si>
    <t>Trejgabals ar gumijām, TCPU 400-200</t>
  </si>
  <si>
    <t>Trejgabals ar gumijām, TCPU 400-400</t>
  </si>
  <si>
    <t>Sānu pievienojums ar gumiju, 400/315</t>
  </si>
  <si>
    <t>Sānu pievienojums ar gumiju, 400/400</t>
  </si>
  <si>
    <t>Pāreja ar gumijām, RCLU 125-100 pressed</t>
  </si>
  <si>
    <t>Pāreja ar gumijām, RCLU 160-125 pressed</t>
  </si>
  <si>
    <t>Pāreja ar gumijām, RCLU 200-160 pressed</t>
  </si>
  <si>
    <t>Pāreja ar gumijām, RCLU 315-160</t>
  </si>
  <si>
    <t>Pāreja ar gumijām, RCLU 315-200</t>
  </si>
  <si>
    <t>Pāreja ar gumijām, RCLU 400-200</t>
  </si>
  <si>
    <t>Pāreja ar gumijām, RCLU 400-315</t>
  </si>
  <si>
    <t>Āra reste, ieņemšanai, DN400</t>
  </si>
  <si>
    <t>Pieplūdes difuzors, HALTON, TCA-160 (C)</t>
  </si>
  <si>
    <t>Pieplūdes difuzors, HALTON, TCA-200(C)</t>
  </si>
  <si>
    <t>Virtuves nosūcēs kape, nerūsējošā tērauda ar tauku filtriem, 1000x1800x300</t>
  </si>
  <si>
    <t>Nosūces difuzors, HALTON, URH100</t>
  </si>
  <si>
    <t>Nosūces difuzors, HALTON, URH125</t>
  </si>
  <si>
    <t>Nosūces difuzors, HALTON, URH160</t>
  </si>
  <si>
    <t>Āra reste, izmēšanai, DN400</t>
  </si>
  <si>
    <t>Droseļvārsts, IRIS 125</t>
  </si>
  <si>
    <t>Droseļvārsts, IRIS 160</t>
  </si>
  <si>
    <t>Droseļvārsts, IRIS 200</t>
  </si>
  <si>
    <t>Droseļvārsts, IRIS 315</t>
  </si>
  <si>
    <t>Apaļie trokšņu slāpētāji, GD 400/900</t>
  </si>
  <si>
    <t>Gaisa vadu fasondaļas, stiprinājumi, palīgmateriāli</t>
  </si>
  <si>
    <t>Elektromateriāli</t>
  </si>
  <si>
    <t>2. SISTĒMA PN-2</t>
  </si>
  <si>
    <t>Gaisa apstrādes iekārta ar vadības iznēsējamo pulti, Blauberg Ventilatoren GmbH, VENTO Expert A50-1 S Pro</t>
  </si>
  <si>
    <t>3. SISTĒMA N1</t>
  </si>
  <si>
    <t>Sadzīves tipa ventilātors ar taimeri un mitruma sensoru, Blauberg Ventilatoren GmbH, SILEO 100SH</t>
  </si>
  <si>
    <t>Gaisa vads, GV 125</t>
  </si>
  <si>
    <t>Līkums  90, BFU 90 100</t>
  </si>
  <si>
    <t xml:space="preserve">Līkums  90, BFU 90 125 </t>
  </si>
  <si>
    <t>Trejgabals ar gumijām, TCPU 125-100</t>
  </si>
  <si>
    <t>Pāreja ar gumijām, RCLU 200-125 pressed</t>
  </si>
  <si>
    <t>Āra reste, izmēšanai, DN200</t>
  </si>
  <si>
    <t>PVC baltas palodzes piegāde un montāža</t>
  </si>
  <si>
    <t>Gruntsslānis CF42</t>
  </si>
  <si>
    <t>Kvarca smiltis ar frakciju 0,2-0,8mm</t>
  </si>
  <si>
    <t>kompl.</t>
  </si>
  <si>
    <t>Kabelis NYM 5x10</t>
  </si>
  <si>
    <t>Kabelis NYM 5x6</t>
  </si>
  <si>
    <t>Kabelis NYM 5x4</t>
  </si>
  <si>
    <t>Kabelis NYM 3x2.5</t>
  </si>
  <si>
    <t>Kabelis NYM 3x1.5</t>
  </si>
  <si>
    <t>Kabelis NXCH-FE 180/E90 -3x1.5</t>
  </si>
  <si>
    <t>Kabeļu gala apdares</t>
  </si>
  <si>
    <t>Aizsargcauruļu grīdas stiprinājumi</t>
  </si>
  <si>
    <t>Aizsargcaurule EVOEL FL d-32mm</t>
  </si>
  <si>
    <t>Aizsargcaurule EVOEL FL d-25mm</t>
  </si>
  <si>
    <t>Kabeļu kanāls 100x60mm</t>
  </si>
  <si>
    <t>Montāžas izstrādājumi, kabeļu stiprinājumi</t>
  </si>
  <si>
    <t>Ievada Blokslēdzis NH-00 160A</t>
  </si>
  <si>
    <t>Aizsargcaurule EVOEL FM d-40mm, 750 N</t>
  </si>
  <si>
    <t>Aizsargcaurule EVOEL FM d-32mm, 750 N</t>
  </si>
  <si>
    <t>Aizsargcaurule EVOEL FM d-25mm, 750 N</t>
  </si>
  <si>
    <t>18-00000</t>
  </si>
  <si>
    <t>Sadalnes skapis  v/apm SS-1/ VS-1</t>
  </si>
  <si>
    <t>1. ELEKTROMONTĀŽAS DARBI</t>
  </si>
  <si>
    <t xml:space="preserve">Gaismeklis BARAT IP66 2x36W </t>
  </si>
  <si>
    <t>Gaismeklis BARAT IP66 2x36W ar akum. 1h.</t>
  </si>
  <si>
    <t xml:space="preserve">Gaismeklis CRUX LED IP44 19W </t>
  </si>
  <si>
    <t>Gaismeklis PUPIS P LED IP65 5W</t>
  </si>
  <si>
    <t>Slēdzis komplektā ar rāmīti</t>
  </si>
  <si>
    <t>Evakuācijas gaismeklis TWINS 1.2W,  patstāvīgi degošs griestu</t>
  </si>
  <si>
    <t>Palīgmateriāli gaismekļu montāžai</t>
  </si>
  <si>
    <t>Pārslēdzis komplektā ar rāmīti</t>
  </si>
  <si>
    <t>Rozete 220V komplektā ar rāmīti</t>
  </si>
  <si>
    <t>Rozete 220V/IP44 komplektā ar rāmīti</t>
  </si>
  <si>
    <t xml:space="preserve">Rozete 380V/220VIP44 </t>
  </si>
  <si>
    <t xml:space="preserve">Nozarkārbas </t>
  </si>
  <si>
    <t xml:space="preserve">Sienas kārbas </t>
  </si>
  <si>
    <t>Montāžas izstrādājumi rozetēm un slēdžiem</t>
  </si>
  <si>
    <t>Izpilddokumentācija</t>
  </si>
  <si>
    <t>Elektrotehniskie mērijumi</t>
  </si>
  <si>
    <t>Elektroiekārtu pieslēgumi</t>
  </si>
  <si>
    <t>Dūmu detektors NB-338-2</t>
  </si>
  <si>
    <t>Siltuma detektors NB-323-2</t>
  </si>
  <si>
    <t>Trauksmes poga FP/3RD</t>
  </si>
  <si>
    <t>Sirēna iekšējā   AH03127S</t>
  </si>
  <si>
    <t>Ventilācijas atslēgšanas relejs</t>
  </si>
  <si>
    <t>Kabelis J-YY 1x2x0.8</t>
  </si>
  <si>
    <t>Kabelis EUROSAFE 2x8/10</t>
  </si>
  <si>
    <t>Vecās sistēmas detektoru demontāža</t>
  </si>
  <si>
    <t>Ugunsdrošs blīvējamais materiāls</t>
  </si>
  <si>
    <t>Instalācijas materiāli</t>
  </si>
  <si>
    <t>AUTOMĀTISKĀ UGUNSGRĒKA ATKLĀŠANAS UN TRAUKSMES SIGNALIZĀCIJA</t>
  </si>
  <si>
    <t>19-00000</t>
  </si>
  <si>
    <t>1. UAS</t>
  </si>
  <si>
    <t xml:space="preserve"> DARBA APJOMI IEPIRKUMAM</t>
  </si>
  <si>
    <t>Līkums PPSU 90*, 16</t>
  </si>
  <si>
    <t>1. DEMONTĀŽAS DARBI TELPĀ Nr.2/004</t>
  </si>
  <si>
    <t>2. DEMONTĀŽAS DARBI TELPĀ Nr.3/004</t>
  </si>
  <si>
    <t>3. DEMONTĀŽAS DARBI TELPĀ Nr.4/004</t>
  </si>
  <si>
    <t>4. DEMONTĀŽAS DARBI TELPĀ Nr.5/004</t>
  </si>
  <si>
    <t>5. DEMONTĀŽAS DARBI TELPĀ Nr.6/004</t>
  </si>
  <si>
    <t>6. DEMONTĀŽAS DARBI TELPĀ Nr.7/004</t>
  </si>
  <si>
    <t>7. DEMONTĀŽAS DARBI TELPĀ Nr.8/004</t>
  </si>
  <si>
    <t>8. DEMONTĀŽAS DARBI TELPĀ Nr.9/004</t>
  </si>
  <si>
    <t>9. DEMONTĀŽAS DARBI TELPĀ Nr.10/004</t>
  </si>
  <si>
    <t>10. DEMONTĀŽAS DARBI TELPĀ Nr.11/004</t>
  </si>
  <si>
    <t>11. DEMONTĀŽAS DARBI TELPĀ Nr.12/004</t>
  </si>
  <si>
    <t>12. DEMONTĀŽAS DARBI TELPĀ Nr.13/004</t>
  </si>
  <si>
    <t>13. CITI DEMONTĀŽAS DARBI</t>
  </si>
  <si>
    <t>2. LOGI</t>
  </si>
  <si>
    <t>2. SIENU MŪRĒŠANA S-7</t>
  </si>
  <si>
    <t>4. SIENU APMEŠANA</t>
  </si>
  <si>
    <t>5. SIENU FLĪZĒŠANA</t>
  </si>
  <si>
    <t>6. SIENU KRĀSOŠANA</t>
  </si>
  <si>
    <t>7. DURVJU AILU APDARE</t>
  </si>
  <si>
    <t>8. LOGU AILU APDARE</t>
  </si>
  <si>
    <t>LOKĀLĀ TĀME Nr. 3--1</t>
  </si>
  <si>
    <t>LOKĀLĀ TĀME Nr. 3--2</t>
  </si>
  <si>
    <t>LOKĀLĀ TĀME Nr. 3--3</t>
  </si>
  <si>
    <t>LOKĀLĀ TĀME Nr. 3--4</t>
  </si>
  <si>
    <t>LOKĀLĀ TĀME Nr. 3--5</t>
  </si>
  <si>
    <t>LOKĀLĀ TĀME Nr. 3--6</t>
  </si>
  <si>
    <t>LOKĀLĀ TĀME Nr. 4--1</t>
  </si>
  <si>
    <t>LOKĀLĀ TĀME Nr. 4--2</t>
  </si>
  <si>
    <t>LOKĀLĀ TĀME Nr. 4--3</t>
  </si>
  <si>
    <t>LOKĀLĀ TĀME Nr. 4--4</t>
  </si>
  <si>
    <t>LOKĀLĀ TĀME Nr. 4--5</t>
  </si>
  <si>
    <t>Iekšdurvju D-6 piegāde un montāža, PVC vai MDF baltas, stikls matēts , 1050*2100 mm, bīdāmas</t>
  </si>
  <si>
    <t>Iekšdurvju D-3 piegāde un montāža, PVC baltas, stikla pakete, balts pildiņš, 800*2100 mm, WC aizgrieznis</t>
  </si>
  <si>
    <t xml:space="preserve">Iekšdurvju D-5 piegāde un montāža, PVC baltas, stikla pakete, balts pildiņš, 1005*1970 mm. </t>
  </si>
  <si>
    <t>Elektroinstalācijas demontāža (kabeļi, rozetes, apgaismojuma ķermeņi, saldētava un elektroiekārtas kas saistītas ar saldētavu, utt.)</t>
  </si>
  <si>
    <t>Estiht betons C25</t>
  </si>
  <si>
    <t>Esošās betona grīdas tīrīšana, izlīdzināšana un gruntēšana</t>
  </si>
  <si>
    <t>8.KĀPNES TELPĀ 10/004</t>
  </si>
  <si>
    <t>kopmpl</t>
  </si>
  <si>
    <t xml:space="preserve"> Kokmateriāls </t>
  </si>
  <si>
    <t>Ūdens izturīgs laminēts saplāksnis 22mm</t>
  </si>
  <si>
    <t>tm</t>
  </si>
  <si>
    <t xml:space="preserve">Atvērumu urbšana, 160mm </t>
  </si>
  <si>
    <t>2. REĢIPŠA GRIESTU APDARE, GR-1</t>
  </si>
  <si>
    <t>3. REĢIPŠA GRIESTU APDARE,  GR-3</t>
  </si>
  <si>
    <t>Akmens vate 100mm</t>
  </si>
  <si>
    <t>3. AILU AIZDARINĀŠANA (S-8)</t>
  </si>
  <si>
    <t>ACO kanalizācijas traps,nerūsējošā tērauda kanāli ar ACO gūliju EG 150 ar visām pieslēguma detaļām 150x1400x60 V75</t>
  </si>
  <si>
    <t>ACO tauku atdalītājs Lipumax P komplekta ar teleskopisko pagarinājumu un zaļās zonas vāku 3202.80.00 un 3300.34.01</t>
  </si>
  <si>
    <t>Esošo virtuves izlietņu un maisītāju pieslēgšana .</t>
  </si>
  <si>
    <t>Kabelis NYM 4x1.5</t>
  </si>
  <si>
    <t>šķ.35mm2, HO7V-K(zemēšanai)</t>
  </si>
  <si>
    <t xml:space="preserve"> šķ.6mm2, HO7V-K(zemēšanai)</t>
  </si>
  <si>
    <t>Trejgabals PPSU, 16/20/16</t>
  </si>
  <si>
    <t>Izveidot no koka konstrukcijas kāpnes apšujot tās ar ūdensizturīgu laminētu saplāksni un linoleju, un gar malu uzstādīt krāsotu metāla margu 0.9-1.0m augstumā.</t>
  </si>
  <si>
    <t xml:space="preserve">Krāsotas metāla margas ar balstiem </t>
  </si>
  <si>
    <t>Komunikāciju šahtas virsmas apšūšana ar laminētu skaidu plāksne 20-30mm ( virtuves darba visrsma, vai palodze) b= 520-600mm</t>
  </si>
  <si>
    <t>laminēta skaidu plāksne 20-30mm ( virtuves darba visrsma, vai palodze) b= 520-600mm</t>
  </si>
  <si>
    <t>Komunikāciju šahtas virsmas apšūšana ar laminētu skaidu plāksne 20-30mm ( virtuves darba visrsma, vai palodze) b= 300-400mm</t>
  </si>
  <si>
    <t>laminēta skaidu plāksne 20-30mm ( virtuves darba visrsma, vai palodze) b= 300-400mm</t>
  </si>
  <si>
    <t>Komunikāciju šahtas sānu apšuvums ar finieri</t>
  </si>
  <si>
    <t>1.1 APKURES CAURUĻU NOMAIŅA ŠAHTĀS</t>
  </si>
  <si>
    <t>t.m.</t>
  </si>
  <si>
    <t>Cauruļvadu ar veidgabaliem un stiprinājumiem demontāža - montāža.</t>
  </si>
  <si>
    <t>GEBO uzmava 2"  montāža</t>
  </si>
  <si>
    <t>Vītnes 63-2 montāža</t>
  </si>
  <si>
    <t>Akmens vates izolācijas DN63 montāža</t>
  </si>
  <si>
    <t>Balansa ventīlis 1/2</t>
  </si>
  <si>
    <t>Saskrūve 1/2</t>
  </si>
  <si>
    <t>Atpakaļgaitas krāns</t>
  </si>
  <si>
    <t>Turpgaitas krāns</t>
  </si>
  <si>
    <t>Lodveida krāns 3/4</t>
  </si>
  <si>
    <t>Saskrūve 3/4</t>
  </si>
  <si>
    <t xml:space="preserve">Vītnes 22-3/4 </t>
  </si>
  <si>
    <t>Vītnes 18-1/2</t>
  </si>
  <si>
    <t>Melna ūdens/gāzes caurule, Dn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</si>
</sst>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>
    <font>
      <sz val="10"/>
      <name val="Arial"/>
    </font>
    <font>
      <sz val="10"/>
      <name val="Helv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52"/>
      <name val="Calibri"/>
      <family val="2"/>
      <charset val="186"/>
    </font>
    <font>
      <sz val="10"/>
      <name val="Helv"/>
      <family val="2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color indexed="10"/>
      <name val="Times New Roman"/>
      <family val="1"/>
    </font>
    <font>
      <sz val="10"/>
      <name val="Arial"/>
      <family val="2"/>
      <charset val="186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LVHelvetica"/>
      <charset val="204"/>
    </font>
    <font>
      <sz val="10"/>
      <color rgb="FF000000"/>
      <name val="Arial"/>
      <family val="2"/>
      <charset val="186"/>
    </font>
    <font>
      <sz val="10"/>
      <color rgb="FF000000"/>
      <name val="Helv"/>
      <charset val="186"/>
    </font>
    <font>
      <b/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8"/>
      <name val="Times New Roman"/>
      <family val="1"/>
      <charset val="186"/>
    </font>
    <font>
      <sz val="8"/>
      <color indexed="10"/>
      <name val="Times New Roman"/>
      <family val="1"/>
      <charset val="186"/>
    </font>
    <font>
      <b/>
      <sz val="8"/>
      <color indexed="10"/>
      <name val="Times New Roman"/>
      <family val="1"/>
      <charset val="186"/>
    </font>
    <font>
      <b/>
      <sz val="10"/>
      <color rgb="FFFF0000"/>
      <name val="Times New Roman"/>
      <family val="1"/>
      <charset val="204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10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0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65"/>
        <bgColor indexed="6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5" fillId="0" borderId="0"/>
    <xf numFmtId="0" fontId="11" fillId="0" borderId="0"/>
    <xf numFmtId="0" fontId="17" fillId="0" borderId="0" applyNumberFormat="0" applyBorder="0" applyProtection="0"/>
    <xf numFmtId="0" fontId="1" fillId="0" borderId="0"/>
    <xf numFmtId="0" fontId="4" fillId="0" borderId="1" applyNumberFormat="0" applyFill="0" applyAlignment="0" applyProtection="0"/>
    <xf numFmtId="0" fontId="18" fillId="0" borderId="0" applyNumberFormat="0" applyBorder="0" applyProtection="0"/>
    <xf numFmtId="0" fontId="1" fillId="0" borderId="0"/>
    <xf numFmtId="0" fontId="16" fillId="0" borderId="0">
      <alignment horizontal="left"/>
    </xf>
    <xf numFmtId="0" fontId="11" fillId="0" borderId="0"/>
    <xf numFmtId="0" fontId="11" fillId="0" borderId="0"/>
    <xf numFmtId="0" fontId="11" fillId="0" borderId="0"/>
    <xf numFmtId="0" fontId="11" fillId="20" borderId="0">
      <alignment vertical="center" wrapText="1"/>
    </xf>
    <xf numFmtId="0" fontId="1" fillId="0" borderId="0"/>
    <xf numFmtId="0" fontId="27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8" fillId="21" borderId="32" applyNumberFormat="0" applyAlignment="0" applyProtection="0"/>
    <xf numFmtId="0" fontId="29" fillId="0" borderId="0" applyNumberFormat="0" applyFill="0" applyBorder="0" applyAlignment="0" applyProtection="0"/>
    <xf numFmtId="0" fontId="30" fillId="7" borderId="32" applyNumberFormat="0" applyAlignment="0" applyProtection="0"/>
    <xf numFmtId="0" fontId="31" fillId="21" borderId="33" applyNumberFormat="0" applyAlignment="0" applyProtection="0"/>
    <xf numFmtId="0" fontId="32" fillId="0" borderId="34" applyNumberFormat="0" applyFill="0" applyAlignment="0" applyProtection="0"/>
    <xf numFmtId="0" fontId="33" fillId="4" borderId="0" applyNumberFormat="0" applyBorder="0" applyAlignment="0" applyProtection="0"/>
    <xf numFmtId="0" fontId="34" fillId="22" borderId="0" applyNumberFormat="0" applyBorder="0" applyAlignment="0" applyProtection="0"/>
    <xf numFmtId="0" fontId="26" fillId="0" borderId="0"/>
    <xf numFmtId="0" fontId="35" fillId="0" borderId="0" applyNumberFormat="0" applyFill="0" applyBorder="0" applyAlignment="0" applyProtection="0"/>
    <xf numFmtId="0" fontId="36" fillId="23" borderId="35" applyNumberFormat="0" applyAlignment="0" applyProtection="0"/>
    <xf numFmtId="0" fontId="37" fillId="0" borderId="0" applyNumberFormat="0" applyFill="0" applyBorder="0" applyAlignment="0" applyProtection="0"/>
    <xf numFmtId="0" fontId="26" fillId="24" borderId="36" applyNumberFormat="0" applyFont="0" applyAlignment="0" applyProtection="0"/>
    <xf numFmtId="0" fontId="4" fillId="0" borderId="1" applyNumberFormat="0" applyFill="0" applyAlignment="0" applyProtection="0"/>
    <xf numFmtId="0" fontId="38" fillId="3" borderId="0" applyNumberFormat="0" applyBorder="0" applyAlignment="0" applyProtection="0"/>
    <xf numFmtId="0" fontId="39" fillId="0" borderId="37" applyNumberFormat="0" applyFill="0" applyAlignment="0" applyProtection="0"/>
    <xf numFmtId="0" fontId="40" fillId="0" borderId="38" applyNumberFormat="0" applyFill="0" applyAlignment="0" applyProtection="0"/>
    <xf numFmtId="0" fontId="41" fillId="0" borderId="39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/>
  </cellStyleXfs>
  <cellXfs count="185">
    <xf numFmtId="0" fontId="0" fillId="0" borderId="0" xfId="0"/>
    <xf numFmtId="0" fontId="15" fillId="0" borderId="0" xfId="35" applyFont="1" applyFill="1"/>
    <xf numFmtId="0" fontId="14" fillId="0" borderId="4" xfId="35" applyFont="1" applyFill="1" applyBorder="1" applyAlignment="1">
      <alignment horizontal="center" wrapText="1"/>
    </xf>
    <xf numFmtId="0" fontId="15" fillId="0" borderId="3" xfId="35" applyFont="1" applyFill="1" applyBorder="1" applyAlignment="1">
      <alignment horizontal="center"/>
    </xf>
    <xf numFmtId="0" fontId="15" fillId="0" borderId="4" xfId="35" applyFont="1" applyFill="1" applyBorder="1"/>
    <xf numFmtId="0" fontId="15" fillId="0" borderId="4" xfId="35" applyFont="1" applyFill="1" applyBorder="1" applyAlignment="1">
      <alignment horizontal="center" wrapText="1"/>
    </xf>
    <xf numFmtId="0" fontId="15" fillId="0" borderId="0" xfId="35" applyFont="1" applyFill="1" applyBorder="1"/>
    <xf numFmtId="0" fontId="15" fillId="0" borderId="0" xfId="29" applyFont="1" applyFill="1" applyAlignment="1">
      <alignment vertical="center"/>
    </xf>
    <xf numFmtId="0" fontId="15" fillId="0" borderId="17" xfId="35" applyFont="1" applyFill="1" applyBorder="1" applyAlignment="1">
      <alignment horizontal="center"/>
    </xf>
    <xf numFmtId="0" fontId="15" fillId="0" borderId="18" xfId="35" applyFont="1" applyFill="1" applyBorder="1" applyAlignment="1">
      <alignment horizontal="left" wrapText="1"/>
    </xf>
    <xf numFmtId="0" fontId="15" fillId="0" borderId="18" xfId="35" applyFont="1" applyFill="1" applyBorder="1" applyAlignment="1">
      <alignment horizontal="center" wrapText="1"/>
    </xf>
    <xf numFmtId="0" fontId="15" fillId="0" borderId="11" xfId="35" applyFont="1" applyFill="1" applyBorder="1"/>
    <xf numFmtId="0" fontId="15" fillId="0" borderId="12" xfId="35" applyFont="1" applyFill="1" applyBorder="1"/>
    <xf numFmtId="0" fontId="15" fillId="0" borderId="17" xfId="35" applyFont="1" applyFill="1" applyBorder="1"/>
    <xf numFmtId="0" fontId="15" fillId="0" borderId="18" xfId="35" applyFont="1" applyFill="1" applyBorder="1"/>
    <xf numFmtId="0" fontId="15" fillId="0" borderId="18" xfId="35" applyFont="1" applyFill="1" applyBorder="1" applyAlignment="1">
      <alignment horizontal="center"/>
    </xf>
    <xf numFmtId="49" fontId="15" fillId="0" borderId="25" xfId="29" applyNumberFormat="1" applyFont="1" applyFill="1" applyBorder="1" applyAlignment="1">
      <alignment horizontal="center" vertical="center"/>
    </xf>
    <xf numFmtId="49" fontId="15" fillId="0" borderId="24" xfId="29" applyNumberFormat="1" applyFont="1" applyFill="1" applyBorder="1" applyAlignment="1">
      <alignment horizontal="center" vertical="center"/>
    </xf>
    <xf numFmtId="0" fontId="15" fillId="0" borderId="24" xfId="29" applyFont="1" applyFill="1" applyBorder="1" applyAlignment="1">
      <alignment horizontal="center" vertical="center"/>
    </xf>
    <xf numFmtId="0" fontId="15" fillId="0" borderId="24" xfId="29" applyFont="1" applyFill="1" applyBorder="1" applyAlignment="1">
      <alignment horizontal="center" vertical="center" wrapText="1"/>
    </xf>
    <xf numFmtId="0" fontId="15" fillId="0" borderId="22" xfId="35" applyFont="1" applyFill="1" applyBorder="1"/>
    <xf numFmtId="0" fontId="15" fillId="0" borderId="16" xfId="35" applyFont="1" applyFill="1" applyBorder="1"/>
    <xf numFmtId="0" fontId="8" fillId="0" borderId="16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 vertical="center"/>
    </xf>
    <xf numFmtId="0" fontId="15" fillId="0" borderId="12" xfId="0" applyFont="1" applyFill="1" applyBorder="1"/>
    <xf numFmtId="2" fontId="21" fillId="0" borderId="12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15" fillId="0" borderId="12" xfId="0" applyFont="1" applyFill="1" applyBorder="1" applyAlignment="1">
      <alignment horizontal="left"/>
    </xf>
    <xf numFmtId="0" fontId="15" fillId="0" borderId="12" xfId="0" applyFont="1" applyFill="1" applyBorder="1" applyAlignment="1">
      <alignment horizontal="center"/>
    </xf>
    <xf numFmtId="0" fontId="15" fillId="0" borderId="22" xfId="35" applyFont="1" applyFill="1" applyBorder="1" applyAlignment="1">
      <alignment horizontal="center"/>
    </xf>
    <xf numFmtId="0" fontId="14" fillId="0" borderId="16" xfId="35" applyFont="1" applyFill="1" applyBorder="1" applyAlignment="1">
      <alignment horizontal="center" wrapText="1"/>
    </xf>
    <xf numFmtId="0" fontId="15" fillId="0" borderId="16" xfId="35" applyFont="1" applyFill="1" applyBorder="1" applyAlignment="1">
      <alignment horizontal="center" wrapText="1"/>
    </xf>
    <xf numFmtId="2" fontId="20" fillId="0" borderId="16" xfId="35" applyNumberFormat="1" applyFont="1" applyFill="1" applyBorder="1" applyAlignment="1">
      <alignment horizontal="center"/>
    </xf>
    <xf numFmtId="0" fontId="15" fillId="0" borderId="11" xfId="35" applyFont="1" applyFill="1" applyBorder="1" applyAlignment="1">
      <alignment horizontal="center"/>
    </xf>
    <xf numFmtId="0" fontId="14" fillId="0" borderId="12" xfId="35" applyFont="1" applyFill="1" applyBorder="1" applyAlignment="1">
      <alignment horizontal="center" wrapText="1"/>
    </xf>
    <xf numFmtId="0" fontId="15" fillId="0" borderId="12" xfId="35" applyFont="1" applyFill="1" applyBorder="1" applyAlignment="1">
      <alignment horizontal="center" wrapText="1"/>
    </xf>
    <xf numFmtId="49" fontId="15" fillId="0" borderId="8" xfId="29" applyNumberFormat="1" applyFont="1" applyFill="1" applyBorder="1" applyAlignment="1">
      <alignment horizontal="center" vertical="center"/>
    </xf>
    <xf numFmtId="49" fontId="15" fillId="0" borderId="9" xfId="29" applyNumberFormat="1" applyFont="1" applyFill="1" applyBorder="1" applyAlignment="1">
      <alignment horizontal="center" vertical="center"/>
    </xf>
    <xf numFmtId="0" fontId="15" fillId="0" borderId="9" xfId="29" applyFont="1" applyFill="1" applyBorder="1" applyAlignment="1">
      <alignment horizontal="center" vertical="center"/>
    </xf>
    <xf numFmtId="0" fontId="15" fillId="0" borderId="9" xfId="29" applyFont="1" applyFill="1" applyBorder="1" applyAlignment="1">
      <alignment horizontal="center" vertical="center" wrapText="1"/>
    </xf>
    <xf numFmtId="17" fontId="15" fillId="0" borderId="12" xfId="0" applyNumberFormat="1" applyFont="1" applyFill="1" applyBorder="1" applyAlignment="1">
      <alignment horizontal="center" vertical="center"/>
    </xf>
    <xf numFmtId="0" fontId="22" fillId="0" borderId="30" xfId="35" applyFont="1" applyFill="1" applyBorder="1"/>
    <xf numFmtId="0" fontId="14" fillId="0" borderId="30" xfId="35" applyFont="1" applyFill="1" applyBorder="1" applyAlignment="1">
      <alignment horizontal="center" wrapText="1"/>
    </xf>
    <xf numFmtId="0" fontId="22" fillId="0" borderId="30" xfId="35" applyFont="1" applyFill="1" applyBorder="1" applyAlignment="1">
      <alignment horizontal="center" wrapText="1"/>
    </xf>
    <xf numFmtId="0" fontId="8" fillId="0" borderId="11" xfId="36" applyFont="1" applyFill="1" applyBorder="1" applyAlignment="1">
      <alignment horizontal="center"/>
    </xf>
    <xf numFmtId="0" fontId="8" fillId="0" borderId="12" xfId="36" applyFont="1" applyFill="1" applyBorder="1" applyAlignment="1">
      <alignment horizontal="center"/>
    </xf>
    <xf numFmtId="0" fontId="8" fillId="0" borderId="12" xfId="32" applyFont="1" applyFill="1" applyBorder="1" applyAlignment="1">
      <alignment horizontal="center" wrapText="1"/>
    </xf>
    <xf numFmtId="0" fontId="8" fillId="0" borderId="0" xfId="36" applyFont="1" applyFill="1"/>
    <xf numFmtId="0" fontId="8" fillId="0" borderId="12" xfId="32" applyFont="1" applyFill="1" applyBorder="1" applyAlignment="1">
      <alignment horizontal="right" wrapText="1"/>
    </xf>
    <xf numFmtId="0" fontId="22" fillId="0" borderId="29" xfId="35" applyFont="1" applyFill="1" applyBorder="1" applyAlignment="1">
      <alignment horizontal="center"/>
    </xf>
    <xf numFmtId="0" fontId="15" fillId="0" borderId="29" xfId="35" applyFont="1" applyFill="1" applyBorder="1" applyAlignment="1">
      <alignment horizontal="center" wrapText="1"/>
    </xf>
    <xf numFmtId="0" fontId="8" fillId="0" borderId="12" xfId="36" applyFont="1" applyFill="1" applyBorder="1" applyAlignment="1">
      <alignment horizontal="center" wrapText="1"/>
    </xf>
    <xf numFmtId="0" fontId="8" fillId="0" borderId="12" xfId="36" applyFont="1" applyFill="1" applyBorder="1" applyAlignment="1">
      <alignment horizontal="right" wrapText="1"/>
    </xf>
    <xf numFmtId="0" fontId="8" fillId="0" borderId="12" xfId="38" applyFont="1" applyFill="1" applyBorder="1" applyAlignment="1">
      <alignment horizontal="center"/>
    </xf>
    <xf numFmtId="0" fontId="8" fillId="0" borderId="12" xfId="38" applyFont="1" applyFill="1" applyBorder="1" applyAlignment="1">
      <alignment horizontal="right" wrapText="1"/>
    </xf>
    <xf numFmtId="0" fontId="8" fillId="0" borderId="12" xfId="38" applyFont="1" applyFill="1" applyBorder="1" applyAlignment="1">
      <alignment horizontal="center" wrapText="1"/>
    </xf>
    <xf numFmtId="0" fontId="8" fillId="0" borderId="0" xfId="38" applyFont="1" applyFill="1"/>
    <xf numFmtId="0" fontId="15" fillId="0" borderId="29" xfId="35" applyFont="1" applyFill="1" applyBorder="1" applyAlignment="1">
      <alignment horizontal="right" wrapText="1"/>
    </xf>
    <xf numFmtId="0" fontId="8" fillId="0" borderId="12" xfId="36" applyFont="1" applyFill="1" applyBorder="1" applyAlignment="1">
      <alignment horizontal="left" wrapText="1"/>
    </xf>
    <xf numFmtId="0" fontId="15" fillId="0" borderId="3" xfId="35" applyFont="1" applyFill="1" applyBorder="1"/>
    <xf numFmtId="0" fontId="12" fillId="0" borderId="0" xfId="35" applyFont="1" applyFill="1" applyBorder="1"/>
    <xf numFmtId="0" fontId="12" fillId="0" borderId="0" xfId="35" applyFont="1" applyFill="1"/>
    <xf numFmtId="0" fontId="12" fillId="0" borderId="0" xfId="29" applyFont="1" applyFill="1" applyAlignment="1">
      <alignment vertical="center"/>
    </xf>
    <xf numFmtId="0" fontId="12" fillId="0" borderId="16" xfId="35" applyFont="1" applyFill="1" applyBorder="1"/>
    <xf numFmtId="0" fontId="12" fillId="0" borderId="17" xfId="35" applyFont="1" applyFill="1" applyBorder="1"/>
    <xf numFmtId="0" fontId="12" fillId="0" borderId="18" xfId="35" applyFont="1" applyFill="1" applyBorder="1"/>
    <xf numFmtId="0" fontId="12" fillId="0" borderId="17" xfId="35" applyFont="1" applyFill="1" applyBorder="1" applyAlignment="1">
      <alignment horizontal="center"/>
    </xf>
    <xf numFmtId="0" fontId="12" fillId="20" borderId="0" xfId="0" applyFont="1" applyFill="1" applyAlignment="1">
      <alignment horizontal="left" vertical="center" wrapText="1"/>
    </xf>
    <xf numFmtId="0" fontId="12" fillId="20" borderId="12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left" vertical="center" wrapText="1"/>
    </xf>
    <xf numFmtId="0" fontId="12" fillId="0" borderId="18" xfId="35" applyFont="1" applyFill="1" applyBorder="1" applyAlignment="1">
      <alignment horizontal="center"/>
    </xf>
    <xf numFmtId="0" fontId="12" fillId="0" borderId="18" xfId="35" applyFont="1" applyFill="1" applyBorder="1" applyAlignment="1">
      <alignment horizontal="left" wrapText="1"/>
    </xf>
    <xf numFmtId="0" fontId="12" fillId="0" borderId="18" xfId="35" applyFont="1" applyFill="1" applyBorder="1" applyAlignment="1">
      <alignment horizontal="center" wrapText="1"/>
    </xf>
    <xf numFmtId="0" fontId="12" fillId="0" borderId="22" xfId="35" applyFont="1" applyFill="1" applyBorder="1"/>
    <xf numFmtId="0" fontId="12" fillId="0" borderId="11" xfId="35" applyFont="1" applyFill="1" applyBorder="1"/>
    <xf numFmtId="0" fontId="12" fillId="0" borderId="12" xfId="35" applyFont="1" applyFill="1" applyBorder="1"/>
    <xf numFmtId="49" fontId="12" fillId="0" borderId="25" xfId="29" applyNumberFormat="1" applyFont="1" applyFill="1" applyBorder="1" applyAlignment="1">
      <alignment horizontal="center" vertical="center"/>
    </xf>
    <xf numFmtId="49" fontId="12" fillId="0" borderId="24" xfId="29" applyNumberFormat="1" applyFont="1" applyFill="1" applyBorder="1" applyAlignment="1">
      <alignment horizontal="center" vertical="center"/>
    </xf>
    <xf numFmtId="0" fontId="12" fillId="0" borderId="24" xfId="29" applyFont="1" applyFill="1" applyBorder="1" applyAlignment="1">
      <alignment horizontal="center" vertical="center"/>
    </xf>
    <xf numFmtId="0" fontId="12" fillId="0" borderId="24" xfId="29" applyFont="1" applyFill="1" applyBorder="1" applyAlignment="1">
      <alignment horizontal="center" vertical="center" wrapText="1"/>
    </xf>
    <xf numFmtId="0" fontId="13" fillId="20" borderId="3" xfId="0" applyFont="1" applyFill="1" applyBorder="1" applyAlignment="1">
      <alignment horizontal="left" vertical="center" wrapText="1"/>
    </xf>
    <xf numFmtId="2" fontId="13" fillId="20" borderId="4" xfId="0" applyNumberFormat="1" applyFont="1" applyFill="1" applyBorder="1" applyAlignment="1">
      <alignment horizontal="center" vertical="center" wrapText="1"/>
    </xf>
    <xf numFmtId="0" fontId="25" fillId="20" borderId="4" xfId="0" applyFont="1" applyFill="1" applyBorder="1" applyAlignment="1">
      <alignment horizontal="center" vertical="center" wrapText="1"/>
    </xf>
    <xf numFmtId="2" fontId="13" fillId="20" borderId="4" xfId="0" applyNumberFormat="1" applyFont="1" applyFill="1" applyBorder="1" applyAlignment="1">
      <alignment horizontal="right" vertical="center" wrapText="1"/>
    </xf>
    <xf numFmtId="0" fontId="12" fillId="20" borderId="11" xfId="0" applyFont="1" applyFill="1" applyBorder="1" applyAlignment="1">
      <alignment horizontal="center" vertical="center" wrapText="1"/>
    </xf>
    <xf numFmtId="2" fontId="13" fillId="20" borderId="12" xfId="0" applyNumberFormat="1" applyFont="1" applyFill="1" applyBorder="1" applyAlignment="1">
      <alignment horizontal="right" vertical="center" wrapText="1"/>
    </xf>
    <xf numFmtId="0" fontId="25" fillId="20" borderId="12" xfId="0" applyFont="1" applyFill="1" applyBorder="1" applyAlignment="1">
      <alignment horizontal="center" vertical="center" wrapText="1"/>
    </xf>
    <xf numFmtId="0" fontId="13" fillId="20" borderId="3" xfId="0" applyFont="1" applyFill="1" applyBorder="1" applyAlignment="1">
      <alignment horizontal="center" vertical="center" wrapText="1"/>
    </xf>
    <xf numFmtId="0" fontId="13" fillId="20" borderId="11" xfId="0" applyFont="1" applyFill="1" applyBorder="1" applyAlignment="1">
      <alignment horizontal="center" vertical="center" wrapText="1"/>
    </xf>
    <xf numFmtId="0" fontId="8" fillId="0" borderId="12" xfId="32" applyFont="1" applyFill="1" applyBorder="1" applyAlignment="1">
      <alignment horizontal="left" wrapText="1"/>
    </xf>
    <xf numFmtId="0" fontId="8" fillId="0" borderId="0" xfId="71" applyFont="1" applyFill="1" applyAlignment="1">
      <alignment horizontal="center" vertical="center" wrapText="1"/>
    </xf>
    <xf numFmtId="0" fontId="9" fillId="0" borderId="0" xfId="71" applyFont="1" applyFill="1" applyBorder="1" applyAlignment="1">
      <alignment horizontal="center" vertical="center" wrapText="1"/>
    </xf>
    <xf numFmtId="4" fontId="8" fillId="0" borderId="0" xfId="71" applyNumberFormat="1" applyFont="1" applyFill="1" applyBorder="1" applyAlignment="1" applyProtection="1">
      <alignment horizontal="center" vertical="center" wrapText="1"/>
    </xf>
    <xf numFmtId="4" fontId="7" fillId="0" borderId="0" xfId="71" applyNumberFormat="1" applyFont="1" applyFill="1" applyBorder="1" applyAlignment="1" applyProtection="1">
      <alignment horizontal="center" vertical="center" wrapText="1"/>
    </xf>
    <xf numFmtId="0" fontId="6" fillId="0" borderId="0" xfId="71" applyFont="1" applyFill="1" applyBorder="1" applyAlignment="1">
      <alignment horizontal="center"/>
    </xf>
    <xf numFmtId="0" fontId="8" fillId="0" borderId="0" xfId="71" applyFont="1" applyFill="1" applyBorder="1" applyAlignment="1">
      <alignment horizontal="center"/>
    </xf>
    <xf numFmtId="0" fontId="8" fillId="0" borderId="0" xfId="71" applyFont="1" applyFill="1" applyBorder="1"/>
    <xf numFmtId="0" fontId="8" fillId="0" borderId="0" xfId="71" applyFont="1" applyFill="1" applyBorder="1" applyAlignment="1">
      <alignment wrapText="1"/>
    </xf>
    <xf numFmtId="0" fontId="6" fillId="0" borderId="0" xfId="71" applyFont="1" applyFill="1" applyBorder="1" applyAlignment="1">
      <alignment horizontal="center" vertical="center" wrapText="1"/>
    </xf>
    <xf numFmtId="0" fontId="8" fillId="0" borderId="0" xfId="39" applyFont="1" applyFill="1" applyBorder="1"/>
    <xf numFmtId="0" fontId="8" fillId="0" borderId="0" xfId="39" applyFont="1" applyFill="1" applyBorder="1" applyAlignment="1">
      <alignment horizontal="center" wrapText="1"/>
    </xf>
    <xf numFmtId="0" fontId="8" fillId="0" borderId="0" xfId="39" applyFont="1" applyBorder="1"/>
    <xf numFmtId="2" fontId="10" fillId="0" borderId="14" xfId="32" applyNumberFormat="1" applyFont="1" applyFill="1" applyBorder="1" applyAlignment="1">
      <alignment horizontal="center"/>
    </xf>
    <xf numFmtId="2" fontId="10" fillId="0" borderId="14" xfId="36" applyNumberFormat="1" applyFont="1" applyFill="1" applyBorder="1" applyAlignment="1">
      <alignment horizontal="center"/>
    </xf>
    <xf numFmtId="2" fontId="10" fillId="0" borderId="14" xfId="38" applyNumberFormat="1" applyFont="1" applyFill="1" applyBorder="1" applyAlignment="1">
      <alignment horizontal="center"/>
    </xf>
    <xf numFmtId="0" fontId="8" fillId="0" borderId="0" xfId="71" applyFont="1" applyFill="1"/>
    <xf numFmtId="0" fontId="15" fillId="0" borderId="27" xfId="29" applyFont="1" applyFill="1" applyBorder="1" applyAlignment="1">
      <alignment horizontal="center" vertical="center"/>
    </xf>
    <xf numFmtId="2" fontId="20" fillId="0" borderId="5" xfId="35" applyNumberFormat="1" applyFont="1" applyFill="1" applyBorder="1" applyAlignment="1">
      <alignment horizontal="center"/>
    </xf>
    <xf numFmtId="2" fontId="21" fillId="0" borderId="14" xfId="0" applyNumberFormat="1" applyFont="1" applyFill="1" applyBorder="1" applyAlignment="1">
      <alignment horizontal="center" vertical="center"/>
    </xf>
    <xf numFmtId="2" fontId="21" fillId="0" borderId="14" xfId="0" applyNumberFormat="1" applyFont="1" applyFill="1" applyBorder="1" applyAlignment="1">
      <alignment horizontal="center" vertical="center" wrapText="1"/>
    </xf>
    <xf numFmtId="2" fontId="19" fillId="0" borderId="13" xfId="35" applyNumberFormat="1" applyFont="1" applyFill="1" applyBorder="1" applyAlignment="1">
      <alignment horizontal="center"/>
    </xf>
    <xf numFmtId="2" fontId="20" fillId="0" borderId="19" xfId="35" applyNumberFormat="1" applyFont="1" applyFill="1" applyBorder="1" applyAlignment="1">
      <alignment horizontal="center"/>
    </xf>
    <xf numFmtId="0" fontId="15" fillId="0" borderId="10" xfId="29" applyFont="1" applyFill="1" applyBorder="1" applyAlignment="1">
      <alignment horizontal="center" vertical="center"/>
    </xf>
    <xf numFmtId="0" fontId="22" fillId="0" borderId="40" xfId="35" applyFont="1" applyFill="1" applyBorder="1" applyAlignment="1">
      <alignment horizontal="center"/>
    </xf>
    <xf numFmtId="2" fontId="24" fillId="0" borderId="41" xfId="35" applyNumberFormat="1" applyFont="1" applyFill="1" applyBorder="1" applyAlignment="1">
      <alignment horizontal="center"/>
    </xf>
    <xf numFmtId="0" fontId="15" fillId="0" borderId="42" xfId="35" applyFont="1" applyFill="1" applyBorder="1" applyAlignment="1">
      <alignment horizontal="center"/>
    </xf>
    <xf numFmtId="164" fontId="21" fillId="0" borderId="14" xfId="0" applyNumberFormat="1" applyFont="1" applyFill="1" applyBorder="1" applyAlignment="1">
      <alignment horizontal="center" vertical="center"/>
    </xf>
    <xf numFmtId="2" fontId="20" fillId="0" borderId="14" xfId="35" applyNumberFormat="1" applyFont="1" applyFill="1" applyBorder="1" applyAlignment="1">
      <alignment horizontal="center"/>
    </xf>
    <xf numFmtId="2" fontId="23" fillId="0" borderId="41" xfId="35" applyNumberFormat="1" applyFont="1" applyFill="1" applyBorder="1" applyAlignment="1">
      <alignment horizontal="center"/>
    </xf>
    <xf numFmtId="2" fontId="14" fillId="0" borderId="43" xfId="35" applyNumberFormat="1" applyFont="1" applyFill="1" applyBorder="1" applyAlignment="1">
      <alignment horizontal="center"/>
    </xf>
    <xf numFmtId="164" fontId="10" fillId="0" borderId="14" xfId="32" applyNumberFormat="1" applyFont="1" applyFill="1" applyBorder="1" applyAlignment="1">
      <alignment horizontal="center"/>
    </xf>
    <xf numFmtId="0" fontId="12" fillId="0" borderId="27" xfId="29" applyFont="1" applyFill="1" applyBorder="1" applyAlignment="1">
      <alignment horizontal="center" vertical="center"/>
    </xf>
    <xf numFmtId="2" fontId="13" fillId="20" borderId="5" xfId="0" applyNumberFormat="1" applyFont="1" applyFill="1" applyBorder="1" applyAlignment="1">
      <alignment horizontal="right" vertical="center" wrapText="1"/>
    </xf>
    <xf numFmtId="2" fontId="25" fillId="20" borderId="14" xfId="0" applyNumberFormat="1" applyFont="1" applyFill="1" applyBorder="1" applyAlignment="1">
      <alignment horizontal="center" vertical="center" wrapText="1"/>
    </xf>
    <xf numFmtId="2" fontId="13" fillId="0" borderId="13" xfId="35" applyNumberFormat="1" applyFont="1" applyFill="1" applyBorder="1" applyAlignment="1">
      <alignment horizontal="center"/>
    </xf>
    <xf numFmtId="2" fontId="25" fillId="20" borderId="14" xfId="0" applyNumberFormat="1" applyFont="1" applyFill="1" applyBorder="1" applyAlignment="1">
      <alignment horizontal="right" vertical="center" wrapText="1"/>
    </xf>
    <xf numFmtId="0" fontId="15" fillId="0" borderId="0" xfId="35" applyFont="1" applyFill="1" applyBorder="1" applyAlignment="1">
      <alignment horizontal="center" wrapText="1"/>
    </xf>
    <xf numFmtId="0" fontId="12" fillId="0" borderId="0" xfId="35" applyFont="1" applyFill="1" applyBorder="1" applyAlignment="1">
      <alignment horizontal="center" wrapText="1"/>
    </xf>
    <xf numFmtId="0" fontId="10" fillId="0" borderId="0" xfId="71" applyFont="1" applyFill="1" applyBorder="1" applyAlignment="1">
      <alignment horizontal="center" vertical="center" wrapText="1"/>
    </xf>
    <xf numFmtId="164" fontId="10" fillId="0" borderId="14" xfId="36" applyNumberFormat="1" applyFont="1" applyFill="1" applyBorder="1" applyAlignment="1">
      <alignment horizontal="center"/>
    </xf>
    <xf numFmtId="0" fontId="15" fillId="25" borderId="0" xfId="35" applyFont="1" applyFill="1"/>
    <xf numFmtId="0" fontId="8" fillId="25" borderId="0" xfId="36" applyFont="1" applyFill="1"/>
    <xf numFmtId="2" fontId="8" fillId="0" borderId="0" xfId="36" applyNumberFormat="1" applyFont="1" applyFill="1"/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left" vertical="center" wrapText="1"/>
    </xf>
    <xf numFmtId="2" fontId="25" fillId="0" borderId="14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 vertical="center"/>
    </xf>
    <xf numFmtId="2" fontId="21" fillId="0" borderId="20" xfId="0" applyNumberFormat="1" applyFont="1" applyFill="1" applyBorder="1" applyAlignment="1">
      <alignment horizontal="center" vertical="center"/>
    </xf>
    <xf numFmtId="0" fontId="42" fillId="0" borderId="12" xfId="82" applyBorder="1" applyAlignment="1">
      <alignment horizontal="center"/>
    </xf>
    <xf numFmtId="0" fontId="42" fillId="0" borderId="12" xfId="82" applyBorder="1" applyAlignment="1">
      <alignment wrapText="1"/>
    </xf>
    <xf numFmtId="0" fontId="42" fillId="0" borderId="12" xfId="82" applyBorder="1" applyAlignment="1">
      <alignment horizontal="center"/>
    </xf>
    <xf numFmtId="0" fontId="42" fillId="0" borderId="12" xfId="82" applyBorder="1"/>
    <xf numFmtId="4" fontId="12" fillId="0" borderId="12" xfId="35" applyNumberFormat="1" applyFont="1" applyFill="1" applyBorder="1" applyAlignment="1">
      <alignment horizontal="right"/>
    </xf>
    <xf numFmtId="4" fontId="12" fillId="0" borderId="14" xfId="35" applyNumberFormat="1" applyFont="1" applyFill="1" applyBorder="1" applyAlignment="1">
      <alignment horizontal="right"/>
    </xf>
    <xf numFmtId="4" fontId="12" fillId="0" borderId="18" xfId="35" applyNumberFormat="1" applyFont="1" applyFill="1" applyBorder="1" applyAlignment="1">
      <alignment horizontal="right"/>
    </xf>
    <xf numFmtId="4" fontId="12" fillId="0" borderId="13" xfId="35" applyNumberFormat="1" applyFont="1" applyFill="1" applyBorder="1" applyAlignment="1">
      <alignment horizontal="right"/>
    </xf>
    <xf numFmtId="0" fontId="13" fillId="0" borderId="0" xfId="35" applyFont="1" applyFill="1" applyBorder="1" applyAlignment="1">
      <alignment horizontal="center" wrapText="1"/>
    </xf>
    <xf numFmtId="4" fontId="12" fillId="0" borderId="21" xfId="35" applyNumberFormat="1" applyFont="1" applyFill="1" applyBorder="1" applyAlignment="1">
      <alignment horizontal="right"/>
    </xf>
    <xf numFmtId="4" fontId="12" fillId="0" borderId="2" xfId="35" applyNumberFormat="1" applyFont="1" applyFill="1" applyBorder="1" applyAlignment="1">
      <alignment horizontal="right"/>
    </xf>
    <xf numFmtId="4" fontId="12" fillId="0" borderId="44" xfId="35" applyNumberFormat="1" applyFont="1" applyFill="1" applyBorder="1" applyAlignment="1">
      <alignment horizontal="right"/>
    </xf>
    <xf numFmtId="0" fontId="12" fillId="0" borderId="23" xfId="35" applyFont="1" applyFill="1" applyBorder="1" applyAlignment="1">
      <alignment horizontal="center" vertical="center" textRotation="90"/>
    </xf>
    <xf numFmtId="0" fontId="12" fillId="0" borderId="15" xfId="35" applyFont="1" applyFill="1" applyBorder="1" applyAlignment="1">
      <alignment horizontal="center" vertical="center" textRotation="90"/>
    </xf>
    <xf numFmtId="0" fontId="12" fillId="0" borderId="23" xfId="35" applyFont="1" applyFill="1" applyBorder="1" applyAlignment="1">
      <alignment horizontal="center" vertical="center"/>
    </xf>
    <xf numFmtId="0" fontId="12" fillId="0" borderId="15" xfId="35" applyFont="1" applyFill="1" applyBorder="1" applyAlignment="1">
      <alignment horizontal="center" vertical="center"/>
    </xf>
    <xf numFmtId="4" fontId="15" fillId="0" borderId="12" xfId="35" applyNumberFormat="1" applyFont="1" applyFill="1" applyBorder="1" applyAlignment="1">
      <alignment horizontal="right"/>
    </xf>
    <xf numFmtId="4" fontId="15" fillId="0" borderId="14" xfId="35" applyNumberFormat="1" applyFont="1" applyFill="1" applyBorder="1" applyAlignment="1">
      <alignment horizontal="right"/>
    </xf>
    <xf numFmtId="4" fontId="15" fillId="0" borderId="18" xfId="35" applyNumberFormat="1" applyFont="1" applyFill="1" applyBorder="1" applyAlignment="1">
      <alignment horizontal="right"/>
    </xf>
    <xf numFmtId="4" fontId="15" fillId="0" borderId="13" xfId="35" applyNumberFormat="1" applyFont="1" applyFill="1" applyBorder="1" applyAlignment="1">
      <alignment horizontal="right"/>
    </xf>
    <xf numFmtId="0" fontId="19" fillId="0" borderId="0" xfId="35" applyFont="1" applyFill="1" applyBorder="1" applyAlignment="1">
      <alignment horizontal="center" wrapText="1"/>
    </xf>
    <xf numFmtId="0" fontId="13" fillId="0" borderId="2" xfId="35" applyFont="1" applyFill="1" applyBorder="1" applyAlignment="1">
      <alignment horizontal="center" wrapText="1"/>
    </xf>
    <xf numFmtId="0" fontId="12" fillId="0" borderId="26" xfId="35" applyFont="1" applyFill="1" applyBorder="1" applyAlignment="1">
      <alignment horizontal="center" wrapText="1"/>
    </xf>
    <xf numFmtId="4" fontId="15" fillId="0" borderId="21" xfId="35" applyNumberFormat="1" applyFont="1" applyFill="1" applyBorder="1" applyAlignment="1">
      <alignment horizontal="right"/>
    </xf>
    <xf numFmtId="4" fontId="15" fillId="0" borderId="2" xfId="35" applyNumberFormat="1" applyFont="1" applyFill="1" applyBorder="1" applyAlignment="1">
      <alignment horizontal="right"/>
    </xf>
    <xf numFmtId="4" fontId="15" fillId="0" borderId="44" xfId="35" applyNumberFormat="1" applyFont="1" applyFill="1" applyBorder="1" applyAlignment="1">
      <alignment horizontal="right"/>
    </xf>
    <xf numFmtId="0" fontId="15" fillId="0" borderId="23" xfId="35" applyFont="1" applyFill="1" applyBorder="1" applyAlignment="1">
      <alignment horizontal="center" vertical="center" textRotation="90"/>
    </xf>
    <xf numFmtId="0" fontId="15" fillId="0" borderId="15" xfId="35" applyFont="1" applyFill="1" applyBorder="1" applyAlignment="1">
      <alignment horizontal="center" vertical="center" textRotation="90"/>
    </xf>
    <xf numFmtId="0" fontId="15" fillId="0" borderId="23" xfId="35" applyFont="1" applyFill="1" applyBorder="1" applyAlignment="1">
      <alignment horizontal="center" vertical="center"/>
    </xf>
    <xf numFmtId="0" fontId="15" fillId="0" borderId="15" xfId="35" applyFont="1" applyFill="1" applyBorder="1" applyAlignment="1">
      <alignment horizontal="center" vertical="center"/>
    </xf>
    <xf numFmtId="0" fontId="19" fillId="0" borderId="2" xfId="35" applyFont="1" applyFill="1" applyBorder="1" applyAlignment="1">
      <alignment horizontal="center" wrapText="1"/>
    </xf>
    <xf numFmtId="0" fontId="15" fillId="0" borderId="26" xfId="35" applyFont="1" applyFill="1" applyBorder="1" applyAlignment="1">
      <alignment horizontal="center" wrapText="1"/>
    </xf>
    <xf numFmtId="4" fontId="15" fillId="0" borderId="28" xfId="35" applyNumberFormat="1" applyFont="1" applyFill="1" applyBorder="1" applyAlignment="1">
      <alignment horizontal="right"/>
    </xf>
    <xf numFmtId="4" fontId="15" fillId="0" borderId="31" xfId="35" applyNumberFormat="1" applyFont="1" applyFill="1" applyBorder="1" applyAlignment="1">
      <alignment horizontal="right"/>
    </xf>
    <xf numFmtId="4" fontId="15" fillId="0" borderId="45" xfId="35" applyNumberFormat="1" applyFont="1" applyFill="1" applyBorder="1" applyAlignment="1">
      <alignment horizontal="right"/>
    </xf>
    <xf numFmtId="0" fontId="10" fillId="0" borderId="0" xfId="71" applyFont="1" applyFill="1" applyBorder="1" applyAlignment="1">
      <alignment horizontal="center" vertical="center" wrapText="1"/>
    </xf>
    <xf numFmtId="0" fontId="10" fillId="0" borderId="0" xfId="71" applyFont="1" applyFill="1" applyBorder="1" applyAlignment="1">
      <alignment horizontal="center"/>
    </xf>
    <xf numFmtId="10" fontId="8" fillId="0" borderId="0" xfId="71" applyNumberFormat="1" applyFont="1" applyFill="1" applyBorder="1" applyAlignment="1">
      <alignment horizontal="center"/>
    </xf>
    <xf numFmtId="9" fontId="8" fillId="0" borderId="0" xfId="71" applyNumberFormat="1" applyFont="1" applyFill="1" applyBorder="1" applyAlignment="1">
      <alignment horizontal="center"/>
    </xf>
    <xf numFmtId="0" fontId="8" fillId="0" borderId="0" xfId="71" applyFont="1" applyFill="1" applyBorder="1" applyAlignment="1">
      <alignment horizontal="center"/>
    </xf>
    <xf numFmtId="14" fontId="8" fillId="0" borderId="0" xfId="71" applyNumberFormat="1" applyFont="1" applyFill="1" applyBorder="1" applyAlignment="1">
      <alignment horizontal="center"/>
    </xf>
  </cellXfs>
  <cellStyles count="83">
    <cellStyle name="1. izcēlums" xfId="40"/>
    <cellStyle name="2. izcēlums" xfId="41"/>
    <cellStyle name="20% - Izcēlums1" xfId="1"/>
    <cellStyle name="20% - Izcēlums2" xfId="2"/>
    <cellStyle name="20% - Izcēlums3" xfId="3"/>
    <cellStyle name="20% - Izcēlums4" xfId="4"/>
    <cellStyle name="20% - Izcēlums5" xfId="5"/>
    <cellStyle name="20% - Izcēlums6" xfId="6"/>
    <cellStyle name="20% no 1. izcēluma" xfId="42"/>
    <cellStyle name="20% no 2. izcēluma" xfId="43"/>
    <cellStyle name="20% no 3. izcēluma" xfId="44"/>
    <cellStyle name="20% no 4. izcēluma" xfId="45"/>
    <cellStyle name="20% no 5. izcēluma" xfId="46"/>
    <cellStyle name="20% no 6. izcēluma" xfId="47"/>
    <cellStyle name="3. izcēlums " xfId="48"/>
    <cellStyle name="4. izcēlums" xfId="49"/>
    <cellStyle name="40% - Izcēlums1" xfId="7"/>
    <cellStyle name="40% - Izcēlums2" xfId="8"/>
    <cellStyle name="40% - Izcēlums3" xfId="9"/>
    <cellStyle name="40% - Izcēlums4" xfId="10"/>
    <cellStyle name="40% - Izcēlums5" xfId="11"/>
    <cellStyle name="40% - Izcēlums6" xfId="12"/>
    <cellStyle name="40% no 1. izcēluma" xfId="50"/>
    <cellStyle name="40% no 2. izcēluma" xfId="51"/>
    <cellStyle name="40% no 3. izcēluma" xfId="52"/>
    <cellStyle name="40% no 4. izcēluma" xfId="53"/>
    <cellStyle name="40% no 5. izcēluma" xfId="54"/>
    <cellStyle name="40% no 6. izcēluma" xfId="55"/>
    <cellStyle name="5. izcēlums" xfId="56"/>
    <cellStyle name="6. izcēlums" xfId="57"/>
    <cellStyle name="60% - Izcēlums1" xfId="13"/>
    <cellStyle name="60% - Izcēlums2" xfId="14"/>
    <cellStyle name="60% - Izcēlums3" xfId="15"/>
    <cellStyle name="60% - Izcēlums4" xfId="16"/>
    <cellStyle name="60% - Izcēlums5" xfId="17"/>
    <cellStyle name="60% - Izcēlums6" xfId="18"/>
    <cellStyle name="60% no 1. izcēluma" xfId="58"/>
    <cellStyle name="60% no 2. izcēluma" xfId="59"/>
    <cellStyle name="60% no 3. izcēluma" xfId="60"/>
    <cellStyle name="60% no 4. izcēluma" xfId="61"/>
    <cellStyle name="60% no 5. izcēluma" xfId="62"/>
    <cellStyle name="60% no 6. izcēluma" xfId="63"/>
    <cellStyle name="Aprēķināšana" xfId="64"/>
    <cellStyle name="Brīdinājuma teksts" xfId="65"/>
    <cellStyle name="Excel Built-in Normal" xfId="19"/>
    <cellStyle name="Ievade" xfId="66"/>
    <cellStyle name="Izcēlums1" xfId="20"/>
    <cellStyle name="Izcēlums2" xfId="21"/>
    <cellStyle name="Izcēlums3" xfId="22"/>
    <cellStyle name="Izcēlums4" xfId="23"/>
    <cellStyle name="Izcēlums5" xfId="24"/>
    <cellStyle name="Izcēlums6" xfId="25"/>
    <cellStyle name="Izvade" xfId="67"/>
    <cellStyle name="Kopsumma" xfId="68"/>
    <cellStyle name="Labs" xfId="69"/>
    <cellStyle name="Neitrāls" xfId="70"/>
    <cellStyle name="Normal" xfId="0" builtinId="0"/>
    <cellStyle name="Normal 2" xfId="26"/>
    <cellStyle name="Normal 3" xfId="27"/>
    <cellStyle name="Normal 4" xfId="28"/>
    <cellStyle name="Normal 5" xfId="82"/>
    <cellStyle name="Normal_19. ARCH UN VIDE_SMERDUKLIS_TAME_2012_04_09_LABOTS" xfId="71"/>
    <cellStyle name="Normal_BOLVANKA" xfId="38"/>
    <cellStyle name="Normal_Viinkalni" xfId="29"/>
    <cellStyle name="Nosaukums" xfId="72"/>
    <cellStyle name="Parasts 2" xfId="37"/>
    <cellStyle name="Paskaidrojošs teksts" xfId="74"/>
    <cellStyle name="Pārbaudes šūna" xfId="73"/>
    <cellStyle name="Piezīme" xfId="75"/>
    <cellStyle name="Saistīta šūna" xfId="30"/>
    <cellStyle name="Saistītā šūna" xfId="76"/>
    <cellStyle name="Slikts" xfId="77"/>
    <cellStyle name="Stils 1" xfId="31"/>
    <cellStyle name="Style 1" xfId="32"/>
    <cellStyle name="Virsraksts 1" xfId="78"/>
    <cellStyle name="Virsraksts 2" xfId="79"/>
    <cellStyle name="Virsraksts 3" xfId="80"/>
    <cellStyle name="Virsraksts 4" xfId="81"/>
    <cellStyle name="Обычный 2" xfId="33"/>
    <cellStyle name="Обычный_01.DPN_PINKI_TIPOGRAFIJA_KONTROLTAME_VADIMS-na sertifikat" xfId="34"/>
    <cellStyle name="Обычный_33. OZOLNIEKU NOVADA DOME_OZO SKOLA_TELPU, GAITENU, KAPNU TELPU REMONTS_TAME_VADIMS_2011_02_25_melnraksts" xfId="35"/>
    <cellStyle name="Обычный_33. OZOLNIEKU NOVADA DOME_OZO SKOLA_TELPU, GAITENU, KAPNU TELPU REMONTS_TAME_VADIMS_2011_02_25_melnraksts 2" xfId="39"/>
    <cellStyle name="Обычный_33. OZOLNIEKU NOVADA DOME_OZO SKOLA_TELPU, GAITENU, KAPNU TELPU REMONTS_TAME_VADIMS_2011_02_25_melnraksts_09. ELITE BRAIN_ZIKI_KUTS BUVNIECIBA_TAME_2013_08_01+EL labots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i\Documents\GATIS\2016_GATIS\2.pamatskola_Sarmas_iela\Jelgavas_2PMSK_FIN_VA\Jelgavas_2PMSK_FIN_VA\67_AA.%20ARCH%20UN%20VIDE_2%20PAMATSKOLA_2016_05_27%20FINISH__DIVAS%20KARTAS_prcizets_0107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ks"/>
      <sheetName val="lapu saraksts"/>
      <sheetName val="paskaidrojuma"/>
      <sheetName val="PBK"/>
      <sheetName val="KOPS 1"/>
      <sheetName val="BS 1"/>
      <sheetName val="DEM 1"/>
      <sheetName val="L D 1"/>
      <sheetName val="GRID 1"/>
      <sheetName val="GRIES 1"/>
      <sheetName val="SIE 1"/>
      <sheetName val="EL 1"/>
      <sheetName val="UK 1"/>
      <sheetName val="UAS 1"/>
      <sheetName val="APK 1"/>
      <sheetName val="VENT 1"/>
      <sheetName val="KOPS 2"/>
      <sheetName val="BS 2"/>
      <sheetName val="DEM 2"/>
      <sheetName val="L D 2"/>
      <sheetName val="GRID 2"/>
      <sheetName val="GRIES 2"/>
      <sheetName val="SIE 2"/>
      <sheetName val="EL 2"/>
      <sheetName val="UK 2"/>
      <sheetName val="UAS 2"/>
      <sheetName val="APK 2"/>
      <sheetName val="VENT 2"/>
      <sheetName val="DARBA APJOMI 1 KARTA"/>
      <sheetName val="DARBA APJOMI 2 KARTA"/>
      <sheetName val="DARBA APJOMI"/>
    </sheetNames>
    <sheetDataSet>
      <sheetData sheetId="0" refreshError="1"/>
      <sheetData sheetId="1" refreshError="1"/>
      <sheetData sheetId="2" refreshError="1"/>
      <sheetData sheetId="3">
        <row r="15">
          <cell r="C15" t="str">
            <v>JELGAVAS 2.PAMATSKOLAS ĒDNĪCAS TELPU VIENKĀRŠOTĀ ATJAUNOŠANA</v>
          </cell>
        </row>
        <row r="16">
          <cell r="C16" t="str">
            <v xml:space="preserve"> PAŠVALDĪBAS IZGLĪTĪBAS IESTĀDE  ''JELGAVAS 2.PAMATSKOLA''</v>
          </cell>
        </row>
        <row r="17">
          <cell r="C17" t="str">
            <v>SARMAS IELA 2, JELGAVA</v>
          </cell>
        </row>
        <row r="27">
          <cell r="C27" t="str">
            <v>JELGAVAS 2.PAMATSKOLAS ĒDNĪCAS TELPU VIENKĀRŠOTĀ ATJAUNOŠANA. 2. KĀRTA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54"/>
  <sheetViews>
    <sheetView showZeros="0" tabSelected="1" topLeftCell="A616" zoomScaleNormal="100" zoomScaleSheetLayoutView="80" workbookViewId="0">
      <selection activeCell="B642" sqref="A642:E654"/>
    </sheetView>
  </sheetViews>
  <sheetFormatPr defaultRowHeight="12.75"/>
  <cols>
    <col min="1" max="1" width="4.28515625" style="109" customWidth="1"/>
    <col min="2" max="2" width="11.140625" style="109" customWidth="1"/>
    <col min="3" max="3" width="50.5703125" style="109" customWidth="1"/>
    <col min="4" max="4" width="8.5703125" style="109" customWidth="1"/>
    <col min="5" max="5" width="10.7109375" style="109" customWidth="1"/>
    <col min="6" max="7" width="9.140625" style="109"/>
    <col min="8" max="8" width="9.140625" style="109" customWidth="1"/>
    <col min="9" max="9" width="62.85546875" style="109" customWidth="1"/>
    <col min="10" max="10" width="9.140625" style="109"/>
    <col min="11" max="11" width="10.85546875" style="109" customWidth="1"/>
    <col min="12" max="108" width="9.140625" style="109"/>
    <col min="109" max="109" width="4.28515625" style="109" customWidth="1"/>
    <col min="110" max="110" width="11.140625" style="109" customWidth="1"/>
    <col min="111" max="111" width="50.5703125" style="109" customWidth="1"/>
    <col min="112" max="112" width="8.5703125" style="109" customWidth="1"/>
    <col min="113" max="113" width="10.7109375" style="109" customWidth="1"/>
    <col min="114" max="364" width="9.140625" style="109"/>
    <col min="365" max="365" width="4.28515625" style="109" customWidth="1"/>
    <col min="366" max="366" width="11.140625" style="109" customWidth="1"/>
    <col min="367" max="367" width="50.5703125" style="109" customWidth="1"/>
    <col min="368" max="368" width="8.5703125" style="109" customWidth="1"/>
    <col min="369" max="369" width="10.7109375" style="109" customWidth="1"/>
    <col min="370" max="620" width="9.140625" style="109"/>
    <col min="621" max="621" width="4.28515625" style="109" customWidth="1"/>
    <col min="622" max="622" width="11.140625" style="109" customWidth="1"/>
    <col min="623" max="623" width="50.5703125" style="109" customWidth="1"/>
    <col min="624" max="624" width="8.5703125" style="109" customWidth="1"/>
    <col min="625" max="625" width="10.7109375" style="109" customWidth="1"/>
    <col min="626" max="876" width="9.140625" style="109"/>
    <col min="877" max="877" width="4.28515625" style="109" customWidth="1"/>
    <col min="878" max="878" width="11.140625" style="109" customWidth="1"/>
    <col min="879" max="879" width="50.5703125" style="109" customWidth="1"/>
    <col min="880" max="880" width="8.5703125" style="109" customWidth="1"/>
    <col min="881" max="881" width="10.7109375" style="109" customWidth="1"/>
    <col min="882" max="1132" width="9.140625" style="109"/>
    <col min="1133" max="1133" width="4.28515625" style="109" customWidth="1"/>
    <col min="1134" max="1134" width="11.140625" style="109" customWidth="1"/>
    <col min="1135" max="1135" width="50.5703125" style="109" customWidth="1"/>
    <col min="1136" max="1136" width="8.5703125" style="109" customWidth="1"/>
    <col min="1137" max="1137" width="10.7109375" style="109" customWidth="1"/>
    <col min="1138" max="1388" width="9.140625" style="109"/>
    <col min="1389" max="1389" width="4.28515625" style="109" customWidth="1"/>
    <col min="1390" max="1390" width="11.140625" style="109" customWidth="1"/>
    <col min="1391" max="1391" width="50.5703125" style="109" customWidth="1"/>
    <col min="1392" max="1392" width="8.5703125" style="109" customWidth="1"/>
    <col min="1393" max="1393" width="10.7109375" style="109" customWidth="1"/>
    <col min="1394" max="1644" width="9.140625" style="109"/>
    <col min="1645" max="1645" width="4.28515625" style="109" customWidth="1"/>
    <col min="1646" max="1646" width="11.140625" style="109" customWidth="1"/>
    <col min="1647" max="1647" width="50.5703125" style="109" customWidth="1"/>
    <col min="1648" max="1648" width="8.5703125" style="109" customWidth="1"/>
    <col min="1649" max="1649" width="10.7109375" style="109" customWidth="1"/>
    <col min="1650" max="1900" width="9.140625" style="109"/>
    <col min="1901" max="1901" width="4.28515625" style="109" customWidth="1"/>
    <col min="1902" max="1902" width="11.140625" style="109" customWidth="1"/>
    <col min="1903" max="1903" width="50.5703125" style="109" customWidth="1"/>
    <col min="1904" max="1904" width="8.5703125" style="109" customWidth="1"/>
    <col min="1905" max="1905" width="10.7109375" style="109" customWidth="1"/>
    <col min="1906" max="2156" width="9.140625" style="109"/>
    <col min="2157" max="2157" width="4.28515625" style="109" customWidth="1"/>
    <col min="2158" max="2158" width="11.140625" style="109" customWidth="1"/>
    <col min="2159" max="2159" width="50.5703125" style="109" customWidth="1"/>
    <col min="2160" max="2160" width="8.5703125" style="109" customWidth="1"/>
    <col min="2161" max="2161" width="10.7109375" style="109" customWidth="1"/>
    <col min="2162" max="2412" width="9.140625" style="109"/>
    <col min="2413" max="2413" width="4.28515625" style="109" customWidth="1"/>
    <col min="2414" max="2414" width="11.140625" style="109" customWidth="1"/>
    <col min="2415" max="2415" width="50.5703125" style="109" customWidth="1"/>
    <col min="2416" max="2416" width="8.5703125" style="109" customWidth="1"/>
    <col min="2417" max="2417" width="10.7109375" style="109" customWidth="1"/>
    <col min="2418" max="2668" width="9.140625" style="109"/>
    <col min="2669" max="2669" width="4.28515625" style="109" customWidth="1"/>
    <col min="2670" max="2670" width="11.140625" style="109" customWidth="1"/>
    <col min="2671" max="2671" width="50.5703125" style="109" customWidth="1"/>
    <col min="2672" max="2672" width="8.5703125" style="109" customWidth="1"/>
    <col min="2673" max="2673" width="10.7109375" style="109" customWidth="1"/>
    <col min="2674" max="2924" width="9.140625" style="109"/>
    <col min="2925" max="2925" width="4.28515625" style="109" customWidth="1"/>
    <col min="2926" max="2926" width="11.140625" style="109" customWidth="1"/>
    <col min="2927" max="2927" width="50.5703125" style="109" customWidth="1"/>
    <col min="2928" max="2928" width="8.5703125" style="109" customWidth="1"/>
    <col min="2929" max="2929" width="10.7109375" style="109" customWidth="1"/>
    <col min="2930" max="3180" width="9.140625" style="109"/>
    <col min="3181" max="3181" width="4.28515625" style="109" customWidth="1"/>
    <col min="3182" max="3182" width="11.140625" style="109" customWidth="1"/>
    <col min="3183" max="3183" width="50.5703125" style="109" customWidth="1"/>
    <col min="3184" max="3184" width="8.5703125" style="109" customWidth="1"/>
    <col min="3185" max="3185" width="10.7109375" style="109" customWidth="1"/>
    <col min="3186" max="3436" width="9.140625" style="109"/>
    <col min="3437" max="3437" width="4.28515625" style="109" customWidth="1"/>
    <col min="3438" max="3438" width="11.140625" style="109" customWidth="1"/>
    <col min="3439" max="3439" width="50.5703125" style="109" customWidth="1"/>
    <col min="3440" max="3440" width="8.5703125" style="109" customWidth="1"/>
    <col min="3441" max="3441" width="10.7109375" style="109" customWidth="1"/>
    <col min="3442" max="3692" width="9.140625" style="109"/>
    <col min="3693" max="3693" width="4.28515625" style="109" customWidth="1"/>
    <col min="3694" max="3694" width="11.140625" style="109" customWidth="1"/>
    <col min="3695" max="3695" width="50.5703125" style="109" customWidth="1"/>
    <col min="3696" max="3696" width="8.5703125" style="109" customWidth="1"/>
    <col min="3697" max="3697" width="10.7109375" style="109" customWidth="1"/>
    <col min="3698" max="3948" width="9.140625" style="109"/>
    <col min="3949" max="3949" width="4.28515625" style="109" customWidth="1"/>
    <col min="3950" max="3950" width="11.140625" style="109" customWidth="1"/>
    <col min="3951" max="3951" width="50.5703125" style="109" customWidth="1"/>
    <col min="3952" max="3952" width="8.5703125" style="109" customWidth="1"/>
    <col min="3953" max="3953" width="10.7109375" style="109" customWidth="1"/>
    <col min="3954" max="4204" width="9.140625" style="109"/>
    <col min="4205" max="4205" width="4.28515625" style="109" customWidth="1"/>
    <col min="4206" max="4206" width="11.140625" style="109" customWidth="1"/>
    <col min="4207" max="4207" width="50.5703125" style="109" customWidth="1"/>
    <col min="4208" max="4208" width="8.5703125" style="109" customWidth="1"/>
    <col min="4209" max="4209" width="10.7109375" style="109" customWidth="1"/>
    <col min="4210" max="4460" width="9.140625" style="109"/>
    <col min="4461" max="4461" width="4.28515625" style="109" customWidth="1"/>
    <col min="4462" max="4462" width="11.140625" style="109" customWidth="1"/>
    <col min="4463" max="4463" width="50.5703125" style="109" customWidth="1"/>
    <col min="4464" max="4464" width="8.5703125" style="109" customWidth="1"/>
    <col min="4465" max="4465" width="10.7109375" style="109" customWidth="1"/>
    <col min="4466" max="4716" width="9.140625" style="109"/>
    <col min="4717" max="4717" width="4.28515625" style="109" customWidth="1"/>
    <col min="4718" max="4718" width="11.140625" style="109" customWidth="1"/>
    <col min="4719" max="4719" width="50.5703125" style="109" customWidth="1"/>
    <col min="4720" max="4720" width="8.5703125" style="109" customWidth="1"/>
    <col min="4721" max="4721" width="10.7109375" style="109" customWidth="1"/>
    <col min="4722" max="4972" width="9.140625" style="109"/>
    <col min="4973" max="4973" width="4.28515625" style="109" customWidth="1"/>
    <col min="4974" max="4974" width="11.140625" style="109" customWidth="1"/>
    <col min="4975" max="4975" width="50.5703125" style="109" customWidth="1"/>
    <col min="4976" max="4976" width="8.5703125" style="109" customWidth="1"/>
    <col min="4977" max="4977" width="10.7109375" style="109" customWidth="1"/>
    <col min="4978" max="5228" width="9.140625" style="109"/>
    <col min="5229" max="5229" width="4.28515625" style="109" customWidth="1"/>
    <col min="5230" max="5230" width="11.140625" style="109" customWidth="1"/>
    <col min="5231" max="5231" width="50.5703125" style="109" customWidth="1"/>
    <col min="5232" max="5232" width="8.5703125" style="109" customWidth="1"/>
    <col min="5233" max="5233" width="10.7109375" style="109" customWidth="1"/>
    <col min="5234" max="5484" width="9.140625" style="109"/>
    <col min="5485" max="5485" width="4.28515625" style="109" customWidth="1"/>
    <col min="5486" max="5486" width="11.140625" style="109" customWidth="1"/>
    <col min="5487" max="5487" width="50.5703125" style="109" customWidth="1"/>
    <col min="5488" max="5488" width="8.5703125" style="109" customWidth="1"/>
    <col min="5489" max="5489" width="10.7109375" style="109" customWidth="1"/>
    <col min="5490" max="5740" width="9.140625" style="109"/>
    <col min="5741" max="5741" width="4.28515625" style="109" customWidth="1"/>
    <col min="5742" max="5742" width="11.140625" style="109" customWidth="1"/>
    <col min="5743" max="5743" width="50.5703125" style="109" customWidth="1"/>
    <col min="5744" max="5744" width="8.5703125" style="109" customWidth="1"/>
    <col min="5745" max="5745" width="10.7109375" style="109" customWidth="1"/>
    <col min="5746" max="5996" width="9.140625" style="109"/>
    <col min="5997" max="5997" width="4.28515625" style="109" customWidth="1"/>
    <col min="5998" max="5998" width="11.140625" style="109" customWidth="1"/>
    <col min="5999" max="5999" width="50.5703125" style="109" customWidth="1"/>
    <col min="6000" max="6000" width="8.5703125" style="109" customWidth="1"/>
    <col min="6001" max="6001" width="10.7109375" style="109" customWidth="1"/>
    <col min="6002" max="6252" width="9.140625" style="109"/>
    <col min="6253" max="6253" width="4.28515625" style="109" customWidth="1"/>
    <col min="6254" max="6254" width="11.140625" style="109" customWidth="1"/>
    <col min="6255" max="6255" width="50.5703125" style="109" customWidth="1"/>
    <col min="6256" max="6256" width="8.5703125" style="109" customWidth="1"/>
    <col min="6257" max="6257" width="10.7109375" style="109" customWidth="1"/>
    <col min="6258" max="6508" width="9.140625" style="109"/>
    <col min="6509" max="6509" width="4.28515625" style="109" customWidth="1"/>
    <col min="6510" max="6510" width="11.140625" style="109" customWidth="1"/>
    <col min="6511" max="6511" width="50.5703125" style="109" customWidth="1"/>
    <col min="6512" max="6512" width="8.5703125" style="109" customWidth="1"/>
    <col min="6513" max="6513" width="10.7109375" style="109" customWidth="1"/>
    <col min="6514" max="6764" width="9.140625" style="109"/>
    <col min="6765" max="6765" width="4.28515625" style="109" customWidth="1"/>
    <col min="6766" max="6766" width="11.140625" style="109" customWidth="1"/>
    <col min="6767" max="6767" width="50.5703125" style="109" customWidth="1"/>
    <col min="6768" max="6768" width="8.5703125" style="109" customWidth="1"/>
    <col min="6769" max="6769" width="10.7109375" style="109" customWidth="1"/>
    <col min="6770" max="7020" width="9.140625" style="109"/>
    <col min="7021" max="7021" width="4.28515625" style="109" customWidth="1"/>
    <col min="7022" max="7022" width="11.140625" style="109" customWidth="1"/>
    <col min="7023" max="7023" width="50.5703125" style="109" customWidth="1"/>
    <col min="7024" max="7024" width="8.5703125" style="109" customWidth="1"/>
    <col min="7025" max="7025" width="10.7109375" style="109" customWidth="1"/>
    <col min="7026" max="7276" width="9.140625" style="109"/>
    <col min="7277" max="7277" width="4.28515625" style="109" customWidth="1"/>
    <col min="7278" max="7278" width="11.140625" style="109" customWidth="1"/>
    <col min="7279" max="7279" width="50.5703125" style="109" customWidth="1"/>
    <col min="7280" max="7280" width="8.5703125" style="109" customWidth="1"/>
    <col min="7281" max="7281" width="10.7109375" style="109" customWidth="1"/>
    <col min="7282" max="7532" width="9.140625" style="109"/>
    <col min="7533" max="7533" width="4.28515625" style="109" customWidth="1"/>
    <col min="7534" max="7534" width="11.140625" style="109" customWidth="1"/>
    <col min="7535" max="7535" width="50.5703125" style="109" customWidth="1"/>
    <col min="7536" max="7536" width="8.5703125" style="109" customWidth="1"/>
    <col min="7537" max="7537" width="10.7109375" style="109" customWidth="1"/>
    <col min="7538" max="7788" width="9.140625" style="109"/>
    <col min="7789" max="7789" width="4.28515625" style="109" customWidth="1"/>
    <col min="7790" max="7790" width="11.140625" style="109" customWidth="1"/>
    <col min="7791" max="7791" width="50.5703125" style="109" customWidth="1"/>
    <col min="7792" max="7792" width="8.5703125" style="109" customWidth="1"/>
    <col min="7793" max="7793" width="10.7109375" style="109" customWidth="1"/>
    <col min="7794" max="8044" width="9.140625" style="109"/>
    <col min="8045" max="8045" width="4.28515625" style="109" customWidth="1"/>
    <col min="8046" max="8046" width="11.140625" style="109" customWidth="1"/>
    <col min="8047" max="8047" width="50.5703125" style="109" customWidth="1"/>
    <col min="8048" max="8048" width="8.5703125" style="109" customWidth="1"/>
    <col min="8049" max="8049" width="10.7109375" style="109" customWidth="1"/>
    <col min="8050" max="8300" width="9.140625" style="109"/>
    <col min="8301" max="8301" width="4.28515625" style="109" customWidth="1"/>
    <col min="8302" max="8302" width="11.140625" style="109" customWidth="1"/>
    <col min="8303" max="8303" width="50.5703125" style="109" customWidth="1"/>
    <col min="8304" max="8304" width="8.5703125" style="109" customWidth="1"/>
    <col min="8305" max="8305" width="10.7109375" style="109" customWidth="1"/>
    <col min="8306" max="8556" width="9.140625" style="109"/>
    <col min="8557" max="8557" width="4.28515625" style="109" customWidth="1"/>
    <col min="8558" max="8558" width="11.140625" style="109" customWidth="1"/>
    <col min="8559" max="8559" width="50.5703125" style="109" customWidth="1"/>
    <col min="8560" max="8560" width="8.5703125" style="109" customWidth="1"/>
    <col min="8561" max="8561" width="10.7109375" style="109" customWidth="1"/>
    <col min="8562" max="8812" width="9.140625" style="109"/>
    <col min="8813" max="8813" width="4.28515625" style="109" customWidth="1"/>
    <col min="8814" max="8814" width="11.140625" style="109" customWidth="1"/>
    <col min="8815" max="8815" width="50.5703125" style="109" customWidth="1"/>
    <col min="8816" max="8816" width="8.5703125" style="109" customWidth="1"/>
    <col min="8817" max="8817" width="10.7109375" style="109" customWidth="1"/>
    <col min="8818" max="9068" width="9.140625" style="109"/>
    <col min="9069" max="9069" width="4.28515625" style="109" customWidth="1"/>
    <col min="9070" max="9070" width="11.140625" style="109" customWidth="1"/>
    <col min="9071" max="9071" width="50.5703125" style="109" customWidth="1"/>
    <col min="9072" max="9072" width="8.5703125" style="109" customWidth="1"/>
    <col min="9073" max="9073" width="10.7109375" style="109" customWidth="1"/>
    <col min="9074" max="9324" width="9.140625" style="109"/>
    <col min="9325" max="9325" width="4.28515625" style="109" customWidth="1"/>
    <col min="9326" max="9326" width="11.140625" style="109" customWidth="1"/>
    <col min="9327" max="9327" width="50.5703125" style="109" customWidth="1"/>
    <col min="9328" max="9328" width="8.5703125" style="109" customWidth="1"/>
    <col min="9329" max="9329" width="10.7109375" style="109" customWidth="1"/>
    <col min="9330" max="9580" width="9.140625" style="109"/>
    <col min="9581" max="9581" width="4.28515625" style="109" customWidth="1"/>
    <col min="9582" max="9582" width="11.140625" style="109" customWidth="1"/>
    <col min="9583" max="9583" width="50.5703125" style="109" customWidth="1"/>
    <col min="9584" max="9584" width="8.5703125" style="109" customWidth="1"/>
    <col min="9585" max="9585" width="10.7109375" style="109" customWidth="1"/>
    <col min="9586" max="9836" width="9.140625" style="109"/>
    <col min="9837" max="9837" width="4.28515625" style="109" customWidth="1"/>
    <col min="9838" max="9838" width="11.140625" style="109" customWidth="1"/>
    <col min="9839" max="9839" width="50.5703125" style="109" customWidth="1"/>
    <col min="9840" max="9840" width="8.5703125" style="109" customWidth="1"/>
    <col min="9841" max="9841" width="10.7109375" style="109" customWidth="1"/>
    <col min="9842" max="10092" width="9.140625" style="109"/>
    <col min="10093" max="10093" width="4.28515625" style="109" customWidth="1"/>
    <col min="10094" max="10094" width="11.140625" style="109" customWidth="1"/>
    <col min="10095" max="10095" width="50.5703125" style="109" customWidth="1"/>
    <col min="10096" max="10096" width="8.5703125" style="109" customWidth="1"/>
    <col min="10097" max="10097" width="10.7109375" style="109" customWidth="1"/>
    <col min="10098" max="10348" width="9.140625" style="109"/>
    <col min="10349" max="10349" width="4.28515625" style="109" customWidth="1"/>
    <col min="10350" max="10350" width="11.140625" style="109" customWidth="1"/>
    <col min="10351" max="10351" width="50.5703125" style="109" customWidth="1"/>
    <col min="10352" max="10352" width="8.5703125" style="109" customWidth="1"/>
    <col min="10353" max="10353" width="10.7109375" style="109" customWidth="1"/>
    <col min="10354" max="10604" width="9.140625" style="109"/>
    <col min="10605" max="10605" width="4.28515625" style="109" customWidth="1"/>
    <col min="10606" max="10606" width="11.140625" style="109" customWidth="1"/>
    <col min="10607" max="10607" width="50.5703125" style="109" customWidth="1"/>
    <col min="10608" max="10608" width="8.5703125" style="109" customWidth="1"/>
    <col min="10609" max="10609" width="10.7109375" style="109" customWidth="1"/>
    <col min="10610" max="10860" width="9.140625" style="109"/>
    <col min="10861" max="10861" width="4.28515625" style="109" customWidth="1"/>
    <col min="10862" max="10862" width="11.140625" style="109" customWidth="1"/>
    <col min="10863" max="10863" width="50.5703125" style="109" customWidth="1"/>
    <col min="10864" max="10864" width="8.5703125" style="109" customWidth="1"/>
    <col min="10865" max="10865" width="10.7109375" style="109" customWidth="1"/>
    <col min="10866" max="11116" width="9.140625" style="109"/>
    <col min="11117" max="11117" width="4.28515625" style="109" customWidth="1"/>
    <col min="11118" max="11118" width="11.140625" style="109" customWidth="1"/>
    <col min="11119" max="11119" width="50.5703125" style="109" customWidth="1"/>
    <col min="11120" max="11120" width="8.5703125" style="109" customWidth="1"/>
    <col min="11121" max="11121" width="10.7109375" style="109" customWidth="1"/>
    <col min="11122" max="11372" width="9.140625" style="109"/>
    <col min="11373" max="11373" width="4.28515625" style="109" customWidth="1"/>
    <col min="11374" max="11374" width="11.140625" style="109" customWidth="1"/>
    <col min="11375" max="11375" width="50.5703125" style="109" customWidth="1"/>
    <col min="11376" max="11376" width="8.5703125" style="109" customWidth="1"/>
    <col min="11377" max="11377" width="10.7109375" style="109" customWidth="1"/>
    <col min="11378" max="11628" width="9.140625" style="109"/>
    <col min="11629" max="11629" width="4.28515625" style="109" customWidth="1"/>
    <col min="11630" max="11630" width="11.140625" style="109" customWidth="1"/>
    <col min="11631" max="11631" width="50.5703125" style="109" customWidth="1"/>
    <col min="11632" max="11632" width="8.5703125" style="109" customWidth="1"/>
    <col min="11633" max="11633" width="10.7109375" style="109" customWidth="1"/>
    <col min="11634" max="11884" width="9.140625" style="109"/>
    <col min="11885" max="11885" width="4.28515625" style="109" customWidth="1"/>
    <col min="11886" max="11886" width="11.140625" style="109" customWidth="1"/>
    <col min="11887" max="11887" width="50.5703125" style="109" customWidth="1"/>
    <col min="11888" max="11888" width="8.5703125" style="109" customWidth="1"/>
    <col min="11889" max="11889" width="10.7109375" style="109" customWidth="1"/>
    <col min="11890" max="12140" width="9.140625" style="109"/>
    <col min="12141" max="12141" width="4.28515625" style="109" customWidth="1"/>
    <col min="12142" max="12142" width="11.140625" style="109" customWidth="1"/>
    <col min="12143" max="12143" width="50.5703125" style="109" customWidth="1"/>
    <col min="12144" max="12144" width="8.5703125" style="109" customWidth="1"/>
    <col min="12145" max="12145" width="10.7109375" style="109" customWidth="1"/>
    <col min="12146" max="12396" width="9.140625" style="109"/>
    <col min="12397" max="12397" width="4.28515625" style="109" customWidth="1"/>
    <col min="12398" max="12398" width="11.140625" style="109" customWidth="1"/>
    <col min="12399" max="12399" width="50.5703125" style="109" customWidth="1"/>
    <col min="12400" max="12400" width="8.5703125" style="109" customWidth="1"/>
    <col min="12401" max="12401" width="10.7109375" style="109" customWidth="1"/>
    <col min="12402" max="12652" width="9.140625" style="109"/>
    <col min="12653" max="12653" width="4.28515625" style="109" customWidth="1"/>
    <col min="12654" max="12654" width="11.140625" style="109" customWidth="1"/>
    <col min="12655" max="12655" width="50.5703125" style="109" customWidth="1"/>
    <col min="12656" max="12656" width="8.5703125" style="109" customWidth="1"/>
    <col min="12657" max="12657" width="10.7109375" style="109" customWidth="1"/>
    <col min="12658" max="12908" width="9.140625" style="109"/>
    <col min="12909" max="12909" width="4.28515625" style="109" customWidth="1"/>
    <col min="12910" max="12910" width="11.140625" style="109" customWidth="1"/>
    <col min="12911" max="12911" width="50.5703125" style="109" customWidth="1"/>
    <col min="12912" max="12912" width="8.5703125" style="109" customWidth="1"/>
    <col min="12913" max="12913" width="10.7109375" style="109" customWidth="1"/>
    <col min="12914" max="13164" width="9.140625" style="109"/>
    <col min="13165" max="13165" width="4.28515625" style="109" customWidth="1"/>
    <col min="13166" max="13166" width="11.140625" style="109" customWidth="1"/>
    <col min="13167" max="13167" width="50.5703125" style="109" customWidth="1"/>
    <col min="13168" max="13168" width="8.5703125" style="109" customWidth="1"/>
    <col min="13169" max="13169" width="10.7109375" style="109" customWidth="1"/>
    <col min="13170" max="13420" width="9.140625" style="109"/>
    <col min="13421" max="13421" width="4.28515625" style="109" customWidth="1"/>
    <col min="13422" max="13422" width="11.140625" style="109" customWidth="1"/>
    <col min="13423" max="13423" width="50.5703125" style="109" customWidth="1"/>
    <col min="13424" max="13424" width="8.5703125" style="109" customWidth="1"/>
    <col min="13425" max="13425" width="10.7109375" style="109" customWidth="1"/>
    <col min="13426" max="13676" width="9.140625" style="109"/>
    <col min="13677" max="13677" width="4.28515625" style="109" customWidth="1"/>
    <col min="13678" max="13678" width="11.140625" style="109" customWidth="1"/>
    <col min="13679" max="13679" width="50.5703125" style="109" customWidth="1"/>
    <col min="13680" max="13680" width="8.5703125" style="109" customWidth="1"/>
    <col min="13681" max="13681" width="10.7109375" style="109" customWidth="1"/>
    <col min="13682" max="13932" width="9.140625" style="109"/>
    <col min="13933" max="13933" width="4.28515625" style="109" customWidth="1"/>
    <col min="13934" max="13934" width="11.140625" style="109" customWidth="1"/>
    <col min="13935" max="13935" width="50.5703125" style="109" customWidth="1"/>
    <col min="13936" max="13936" width="8.5703125" style="109" customWidth="1"/>
    <col min="13937" max="13937" width="10.7109375" style="109" customWidth="1"/>
    <col min="13938" max="14188" width="9.140625" style="109"/>
    <col min="14189" max="14189" width="4.28515625" style="109" customWidth="1"/>
    <col min="14190" max="14190" width="11.140625" style="109" customWidth="1"/>
    <col min="14191" max="14191" width="50.5703125" style="109" customWidth="1"/>
    <col min="14192" max="14192" width="8.5703125" style="109" customWidth="1"/>
    <col min="14193" max="14193" width="10.7109375" style="109" customWidth="1"/>
    <col min="14194" max="14444" width="9.140625" style="109"/>
    <col min="14445" max="14445" width="4.28515625" style="109" customWidth="1"/>
    <col min="14446" max="14446" width="11.140625" style="109" customWidth="1"/>
    <col min="14447" max="14447" width="50.5703125" style="109" customWidth="1"/>
    <col min="14448" max="14448" width="8.5703125" style="109" customWidth="1"/>
    <col min="14449" max="14449" width="10.7109375" style="109" customWidth="1"/>
    <col min="14450" max="14700" width="9.140625" style="109"/>
    <col min="14701" max="14701" width="4.28515625" style="109" customWidth="1"/>
    <col min="14702" max="14702" width="11.140625" style="109" customWidth="1"/>
    <col min="14703" max="14703" width="50.5703125" style="109" customWidth="1"/>
    <col min="14704" max="14704" width="8.5703125" style="109" customWidth="1"/>
    <col min="14705" max="14705" width="10.7109375" style="109" customWidth="1"/>
    <col min="14706" max="14956" width="9.140625" style="109"/>
    <col min="14957" max="14957" width="4.28515625" style="109" customWidth="1"/>
    <col min="14958" max="14958" width="11.140625" style="109" customWidth="1"/>
    <col min="14959" max="14959" width="50.5703125" style="109" customWidth="1"/>
    <col min="14960" max="14960" width="8.5703125" style="109" customWidth="1"/>
    <col min="14961" max="14961" width="10.7109375" style="109" customWidth="1"/>
    <col min="14962" max="15212" width="9.140625" style="109"/>
    <col min="15213" max="15213" width="4.28515625" style="109" customWidth="1"/>
    <col min="15214" max="15214" width="11.140625" style="109" customWidth="1"/>
    <col min="15215" max="15215" width="50.5703125" style="109" customWidth="1"/>
    <col min="15216" max="15216" width="8.5703125" style="109" customWidth="1"/>
    <col min="15217" max="15217" width="10.7109375" style="109" customWidth="1"/>
    <col min="15218" max="15468" width="9.140625" style="109"/>
    <col min="15469" max="15469" width="4.28515625" style="109" customWidth="1"/>
    <col min="15470" max="15470" width="11.140625" style="109" customWidth="1"/>
    <col min="15471" max="15471" width="50.5703125" style="109" customWidth="1"/>
    <col min="15472" max="15472" width="8.5703125" style="109" customWidth="1"/>
    <col min="15473" max="15473" width="10.7109375" style="109" customWidth="1"/>
    <col min="15474" max="16384" width="9.140625" style="109"/>
  </cols>
  <sheetData>
    <row r="2" spans="1:5" s="94" customFormat="1" ht="34.5" customHeight="1">
      <c r="C2" s="95" t="str">
        <f>[1]PBK!C16</f>
        <v xml:space="preserve"> PAŠVALDĪBAS IZGLĪTĪBAS IESTĀDE  ''JELGAVAS 2.PAMATSKOLA''</v>
      </c>
      <c r="D2" s="96"/>
      <c r="E2" s="97"/>
    </row>
    <row r="3" spans="1:5" s="94" customFormat="1" ht="58.5" customHeight="1">
      <c r="C3" s="95" t="str">
        <f>[1]PBK!C15</f>
        <v>JELGAVAS 2.PAMATSKOLAS ĒDNĪCAS TELPU VIENKĀRŠOTĀ ATJAUNOŠANA</v>
      </c>
      <c r="D3" s="96"/>
      <c r="E3" s="97"/>
    </row>
    <row r="4" spans="1:5" s="94" customFormat="1" ht="17.25" customHeight="1">
      <c r="C4" s="98" t="str">
        <f>[1]PBK!C17</f>
        <v>SARMAS IELA 2, JELGAVA</v>
      </c>
      <c r="D4" s="96"/>
      <c r="E4" s="97"/>
    </row>
    <row r="5" spans="1:5" s="94" customFormat="1" ht="14.25" customHeight="1">
      <c r="C5" s="99"/>
      <c r="D5" s="96"/>
      <c r="E5" s="97"/>
    </row>
    <row r="6" spans="1:5" s="100" customFormat="1" ht="18" customHeight="1">
      <c r="C6" s="101"/>
      <c r="D6" s="101"/>
      <c r="E6" s="101"/>
    </row>
    <row r="7" spans="1:5" s="94" customFormat="1" ht="27" customHeight="1">
      <c r="C7" s="102" t="str">
        <f>[1]PBK!C27</f>
        <v>JELGAVAS 2.PAMATSKOLAS ĒDNĪCAS TELPU VIENKĀRŠOTĀ ATJAUNOŠANA. 2. KĀRTA</v>
      </c>
      <c r="D7" s="96"/>
      <c r="E7" s="97"/>
    </row>
    <row r="8" spans="1:5" s="94" customFormat="1" ht="27" customHeight="1">
      <c r="C8" s="179" t="s">
        <v>365</v>
      </c>
      <c r="D8" s="179"/>
      <c r="E8" s="97"/>
    </row>
    <row r="9" spans="1:5" s="94" customFormat="1" ht="12.75" customHeight="1">
      <c r="C9" s="132"/>
      <c r="D9" s="132"/>
      <c r="E9" s="97"/>
    </row>
    <row r="10" spans="1:5" s="6" customFormat="1" ht="12.75" customHeight="1">
      <c r="C10" s="164" t="s">
        <v>387</v>
      </c>
      <c r="D10" s="164"/>
      <c r="E10" s="164"/>
    </row>
    <row r="11" spans="1:5" s="6" customFormat="1">
      <c r="C11" s="174" t="s">
        <v>17</v>
      </c>
      <c r="D11" s="174"/>
      <c r="E11" s="174"/>
    </row>
    <row r="12" spans="1:5" s="6" customFormat="1">
      <c r="C12" s="175" t="s">
        <v>2</v>
      </c>
      <c r="D12" s="175"/>
      <c r="E12" s="175"/>
    </row>
    <row r="13" spans="1:5" s="1" customFormat="1" ht="13.5" thickBot="1"/>
    <row r="14" spans="1:5" s="7" customFormat="1">
      <c r="A14" s="170" t="s">
        <v>0</v>
      </c>
      <c r="B14" s="170" t="s">
        <v>3</v>
      </c>
      <c r="C14" s="172" t="s">
        <v>4</v>
      </c>
      <c r="D14" s="170" t="s">
        <v>5</v>
      </c>
      <c r="E14" s="170" t="s">
        <v>6</v>
      </c>
    </row>
    <row r="15" spans="1:5" s="7" customFormat="1" ht="48.75" customHeight="1" thickBot="1">
      <c r="A15" s="171"/>
      <c r="B15" s="171"/>
      <c r="C15" s="173"/>
      <c r="D15" s="171"/>
      <c r="E15" s="171"/>
    </row>
    <row r="16" spans="1:5" s="7" customFormat="1" ht="13.5" thickBot="1">
      <c r="A16" s="16" t="s">
        <v>7</v>
      </c>
      <c r="B16" s="17" t="s">
        <v>8</v>
      </c>
      <c r="C16" s="18">
        <v>3</v>
      </c>
      <c r="D16" s="19">
        <v>4</v>
      </c>
      <c r="E16" s="110">
        <v>5</v>
      </c>
    </row>
    <row r="17" spans="1:5" s="1" customFormat="1" ht="16.5" customHeight="1">
      <c r="A17" s="3"/>
      <c r="B17" s="4"/>
      <c r="C17" s="2" t="s">
        <v>18</v>
      </c>
      <c r="D17" s="5"/>
      <c r="E17" s="111"/>
    </row>
    <row r="18" spans="1:5" s="30" customFormat="1">
      <c r="A18" s="26">
        <v>1</v>
      </c>
      <c r="B18" s="27" t="s">
        <v>21</v>
      </c>
      <c r="C18" s="28" t="s">
        <v>24</v>
      </c>
      <c r="D18" s="27" t="s">
        <v>12</v>
      </c>
      <c r="E18" s="112">
        <v>1</v>
      </c>
    </row>
    <row r="19" spans="1:5" s="30" customFormat="1">
      <c r="A19" s="26">
        <v>2</v>
      </c>
      <c r="B19" s="27" t="s">
        <v>21</v>
      </c>
      <c r="C19" s="25" t="s">
        <v>27</v>
      </c>
      <c r="D19" s="27" t="s">
        <v>12</v>
      </c>
      <c r="E19" s="112">
        <v>1</v>
      </c>
    </row>
    <row r="20" spans="1:5" s="30" customFormat="1">
      <c r="A20" s="26">
        <v>3</v>
      </c>
      <c r="B20" s="27" t="s">
        <v>21</v>
      </c>
      <c r="C20" s="25" t="s">
        <v>28</v>
      </c>
      <c r="D20" s="27" t="s">
        <v>12</v>
      </c>
      <c r="E20" s="112">
        <v>1</v>
      </c>
    </row>
    <row r="21" spans="1:5" s="30" customFormat="1">
      <c r="A21" s="26">
        <v>4</v>
      </c>
      <c r="B21" s="27" t="s">
        <v>21</v>
      </c>
      <c r="C21" s="28" t="s">
        <v>25</v>
      </c>
      <c r="D21" s="27" t="s">
        <v>26</v>
      </c>
      <c r="E21" s="112">
        <f>E18</f>
        <v>1</v>
      </c>
    </row>
    <row r="22" spans="1:5" s="30" customFormat="1">
      <c r="A22" s="26">
        <v>5</v>
      </c>
      <c r="B22" s="27" t="s">
        <v>21</v>
      </c>
      <c r="C22" s="28" t="s">
        <v>29</v>
      </c>
      <c r="D22" s="27" t="s">
        <v>12</v>
      </c>
      <c r="E22" s="112">
        <v>1</v>
      </c>
    </row>
    <row r="23" spans="1:5" s="30" customFormat="1">
      <c r="A23" s="26">
        <v>6</v>
      </c>
      <c r="B23" s="27" t="s">
        <v>21</v>
      </c>
      <c r="C23" s="28" t="s">
        <v>30</v>
      </c>
      <c r="D23" s="27" t="s">
        <v>12</v>
      </c>
      <c r="E23" s="112">
        <v>1</v>
      </c>
    </row>
    <row r="24" spans="1:5" s="30" customFormat="1">
      <c r="A24" s="26">
        <v>7</v>
      </c>
      <c r="B24" s="27" t="s">
        <v>21</v>
      </c>
      <c r="C24" s="28" t="s">
        <v>31</v>
      </c>
      <c r="D24" s="27" t="s">
        <v>12</v>
      </c>
      <c r="E24" s="112">
        <v>1</v>
      </c>
    </row>
    <row r="25" spans="1:5" s="30" customFormat="1">
      <c r="A25" s="26">
        <v>8</v>
      </c>
      <c r="B25" s="27" t="s">
        <v>19</v>
      </c>
      <c r="C25" s="31" t="s">
        <v>32</v>
      </c>
      <c r="D25" s="27" t="s">
        <v>23</v>
      </c>
      <c r="E25" s="112">
        <v>3</v>
      </c>
    </row>
    <row r="26" spans="1:5" s="30" customFormat="1">
      <c r="A26" s="26">
        <v>9</v>
      </c>
      <c r="B26" s="27" t="s">
        <v>19</v>
      </c>
      <c r="C26" s="31" t="s">
        <v>33</v>
      </c>
      <c r="D26" s="32" t="s">
        <v>23</v>
      </c>
      <c r="E26" s="113">
        <v>3</v>
      </c>
    </row>
    <row r="27" spans="1:5" s="1" customFormat="1" ht="14.25" customHeight="1" thickBot="1">
      <c r="A27" s="8"/>
      <c r="B27" s="15"/>
      <c r="C27" s="9"/>
      <c r="D27" s="10"/>
      <c r="E27" s="114"/>
    </row>
    <row r="28" spans="1:5" s="1" customFormat="1">
      <c r="A28" s="20"/>
      <c r="B28" s="21"/>
      <c r="C28" s="167" t="s">
        <v>1</v>
      </c>
      <c r="D28" s="168"/>
      <c r="E28" s="169"/>
    </row>
    <row r="29" spans="1:5" s="1" customFormat="1">
      <c r="A29" s="11"/>
      <c r="B29" s="12"/>
      <c r="C29" s="160" t="s">
        <v>11</v>
      </c>
      <c r="D29" s="160"/>
      <c r="E29" s="161"/>
    </row>
    <row r="30" spans="1:5" s="1" customFormat="1" ht="13.5" thickBot="1">
      <c r="A30" s="13"/>
      <c r="B30" s="14"/>
      <c r="C30" s="162" t="s">
        <v>9</v>
      </c>
      <c r="D30" s="162"/>
      <c r="E30" s="163"/>
    </row>
    <row r="31" spans="1:5" s="94" customFormat="1" ht="12.75" customHeight="1">
      <c r="C31" s="132"/>
      <c r="D31" s="132"/>
      <c r="E31" s="97"/>
    </row>
    <row r="32" spans="1:5" s="6" customFormat="1" ht="12.75" customHeight="1">
      <c r="C32" s="164" t="s">
        <v>388</v>
      </c>
      <c r="D32" s="164"/>
      <c r="E32" s="164"/>
    </row>
    <row r="33" spans="1:5" s="6" customFormat="1">
      <c r="C33" s="174" t="s">
        <v>13</v>
      </c>
      <c r="D33" s="174"/>
      <c r="E33" s="174"/>
    </row>
    <row r="34" spans="1:5" s="6" customFormat="1">
      <c r="C34" s="175" t="s">
        <v>2</v>
      </c>
      <c r="D34" s="175"/>
      <c r="E34" s="175"/>
    </row>
    <row r="35" spans="1:5" s="1" customFormat="1" ht="13.5" thickBot="1"/>
    <row r="36" spans="1:5" s="7" customFormat="1">
      <c r="A36" s="170" t="s">
        <v>0</v>
      </c>
      <c r="B36" s="170" t="s">
        <v>3</v>
      </c>
      <c r="C36" s="172" t="s">
        <v>4</v>
      </c>
      <c r="D36" s="170" t="s">
        <v>5</v>
      </c>
      <c r="E36" s="170" t="s">
        <v>6</v>
      </c>
    </row>
    <row r="37" spans="1:5" s="7" customFormat="1" ht="59.25" customHeight="1" thickBot="1">
      <c r="A37" s="171"/>
      <c r="B37" s="171"/>
      <c r="C37" s="173"/>
      <c r="D37" s="171"/>
      <c r="E37" s="171"/>
    </row>
    <row r="38" spans="1:5" s="7" customFormat="1" ht="13.5" thickBot="1">
      <c r="A38" s="40" t="s">
        <v>7</v>
      </c>
      <c r="B38" s="41" t="s">
        <v>8</v>
      </c>
      <c r="C38" s="42">
        <v>3</v>
      </c>
      <c r="D38" s="43">
        <v>4</v>
      </c>
      <c r="E38" s="116">
        <v>5</v>
      </c>
    </row>
    <row r="39" spans="1:5" s="1" customFormat="1" ht="17.25" customHeight="1">
      <c r="A39" s="33"/>
      <c r="B39" s="21"/>
      <c r="C39" s="34" t="s">
        <v>367</v>
      </c>
      <c r="D39" s="35"/>
      <c r="E39" s="115"/>
    </row>
    <row r="40" spans="1:5" s="30" customFormat="1" ht="31.5" customHeight="1">
      <c r="A40" s="26">
        <v>1</v>
      </c>
      <c r="B40" s="27" t="s">
        <v>14</v>
      </c>
      <c r="C40" s="22" t="s">
        <v>162</v>
      </c>
      <c r="D40" s="27" t="s">
        <v>10</v>
      </c>
      <c r="E40" s="112">
        <v>13.88</v>
      </c>
    </row>
    <row r="41" spans="1:5" s="30" customFormat="1" ht="44.25" customHeight="1">
      <c r="A41" s="26">
        <v>2</v>
      </c>
      <c r="B41" s="27" t="s">
        <v>14</v>
      </c>
      <c r="C41" s="22" t="s">
        <v>163</v>
      </c>
      <c r="D41" s="27" t="s">
        <v>22</v>
      </c>
      <c r="E41" s="112">
        <v>2.7</v>
      </c>
    </row>
    <row r="42" spans="1:5" s="30" customFormat="1" ht="15" customHeight="1">
      <c r="A42" s="26">
        <v>3</v>
      </c>
      <c r="B42" s="27" t="s">
        <v>14</v>
      </c>
      <c r="C42" s="22" t="s">
        <v>158</v>
      </c>
      <c r="D42" s="27" t="s">
        <v>10</v>
      </c>
      <c r="E42" s="112">
        <v>7.86</v>
      </c>
    </row>
    <row r="43" spans="1:5" s="30" customFormat="1" ht="17.25" customHeight="1">
      <c r="A43" s="26">
        <v>4</v>
      </c>
      <c r="B43" s="27" t="s">
        <v>14</v>
      </c>
      <c r="C43" s="22" t="s">
        <v>176</v>
      </c>
      <c r="D43" s="27" t="s">
        <v>12</v>
      </c>
      <c r="E43" s="112">
        <v>1</v>
      </c>
    </row>
    <row r="44" spans="1:5" s="30" customFormat="1" ht="20.25" customHeight="1">
      <c r="A44" s="26">
        <v>5</v>
      </c>
      <c r="B44" s="27" t="s">
        <v>14</v>
      </c>
      <c r="C44" s="22" t="s">
        <v>159</v>
      </c>
      <c r="D44" s="27" t="s">
        <v>10</v>
      </c>
      <c r="E44" s="112">
        <f>E40</f>
        <v>13.88</v>
      </c>
    </row>
    <row r="45" spans="1:5" s="30" customFormat="1" ht="32.25" customHeight="1">
      <c r="A45" s="26">
        <v>6</v>
      </c>
      <c r="B45" s="27" t="s">
        <v>14</v>
      </c>
      <c r="C45" s="22" t="s">
        <v>52</v>
      </c>
      <c r="D45" s="27" t="s">
        <v>10</v>
      </c>
      <c r="E45" s="112">
        <v>13.88</v>
      </c>
    </row>
    <row r="46" spans="1:5" s="1" customFormat="1" ht="17.25" customHeight="1">
      <c r="A46" s="33"/>
      <c r="B46" s="21"/>
      <c r="C46" s="34" t="s">
        <v>368</v>
      </c>
      <c r="D46" s="35"/>
      <c r="E46" s="115"/>
    </row>
    <row r="47" spans="1:5" s="30" customFormat="1" ht="31.5" customHeight="1">
      <c r="A47" s="26">
        <v>1</v>
      </c>
      <c r="B47" s="27" t="s">
        <v>14</v>
      </c>
      <c r="C47" s="22" t="s">
        <v>164</v>
      </c>
      <c r="D47" s="27" t="s">
        <v>10</v>
      </c>
      <c r="E47" s="112">
        <v>13.42</v>
      </c>
    </row>
    <row r="48" spans="1:5" s="30" customFormat="1" ht="48" customHeight="1">
      <c r="A48" s="26">
        <v>2</v>
      </c>
      <c r="B48" s="27" t="s">
        <v>14</v>
      </c>
      <c r="C48" s="22" t="s">
        <v>165</v>
      </c>
      <c r="D48" s="27" t="s">
        <v>22</v>
      </c>
      <c r="E48" s="112">
        <v>6.29</v>
      </c>
    </row>
    <row r="49" spans="1:5" s="30" customFormat="1" ht="21" customHeight="1">
      <c r="A49" s="26">
        <v>3</v>
      </c>
      <c r="B49" s="27" t="s">
        <v>14</v>
      </c>
      <c r="C49" s="22" t="s">
        <v>176</v>
      </c>
      <c r="D49" s="27" t="s">
        <v>12</v>
      </c>
      <c r="E49" s="112">
        <v>1</v>
      </c>
    </row>
    <row r="50" spans="1:5" s="30" customFormat="1" ht="32.25" customHeight="1">
      <c r="A50" s="26">
        <v>4</v>
      </c>
      <c r="B50" s="27" t="s">
        <v>14</v>
      </c>
      <c r="C50" s="22" t="s">
        <v>52</v>
      </c>
      <c r="D50" s="27" t="s">
        <v>10</v>
      </c>
      <c r="E50" s="112">
        <f>E47</f>
        <v>13.42</v>
      </c>
    </row>
    <row r="51" spans="1:5" s="1" customFormat="1" ht="17.25" customHeight="1">
      <c r="A51" s="33"/>
      <c r="B51" s="21"/>
      <c r="C51" s="34" t="s">
        <v>369</v>
      </c>
      <c r="D51" s="35"/>
      <c r="E51" s="115"/>
    </row>
    <row r="52" spans="1:5" s="30" customFormat="1" ht="25.5">
      <c r="A52" s="26">
        <v>1</v>
      </c>
      <c r="B52" s="27" t="s">
        <v>14</v>
      </c>
      <c r="C52" s="22" t="s">
        <v>166</v>
      </c>
      <c r="D52" s="27" t="s">
        <v>10</v>
      </c>
      <c r="E52" s="112">
        <v>50.67</v>
      </c>
    </row>
    <row r="53" spans="1:5" s="30" customFormat="1" ht="42.75" customHeight="1">
      <c r="A53" s="26">
        <v>2</v>
      </c>
      <c r="B53" s="27" t="s">
        <v>14</v>
      </c>
      <c r="C53" s="22" t="s">
        <v>167</v>
      </c>
      <c r="D53" s="27" t="s">
        <v>22</v>
      </c>
      <c r="E53" s="112">
        <v>5.55</v>
      </c>
    </row>
    <row r="54" spans="1:5" s="30" customFormat="1" ht="42.75" customHeight="1">
      <c r="A54" s="26">
        <v>3</v>
      </c>
      <c r="B54" s="27" t="s">
        <v>14</v>
      </c>
      <c r="C54" s="22" t="s">
        <v>168</v>
      </c>
      <c r="D54" s="27" t="s">
        <v>22</v>
      </c>
      <c r="E54" s="112">
        <v>5.7</v>
      </c>
    </row>
    <row r="55" spans="1:5" s="30" customFormat="1">
      <c r="A55" s="26">
        <v>4</v>
      </c>
      <c r="B55" s="27" t="s">
        <v>14</v>
      </c>
      <c r="C55" s="22" t="s">
        <v>160</v>
      </c>
      <c r="D55" s="27" t="s">
        <v>10</v>
      </c>
      <c r="E55" s="112">
        <v>3.25</v>
      </c>
    </row>
    <row r="56" spans="1:5" s="30" customFormat="1">
      <c r="A56" s="26">
        <v>5</v>
      </c>
      <c r="B56" s="27" t="s">
        <v>14</v>
      </c>
      <c r="C56" s="28" t="s">
        <v>51</v>
      </c>
      <c r="D56" s="27" t="s">
        <v>26</v>
      </c>
      <c r="E56" s="112">
        <v>2</v>
      </c>
    </row>
    <row r="57" spans="1:5" s="30" customFormat="1">
      <c r="A57" s="26">
        <v>6</v>
      </c>
      <c r="B57" s="27" t="s">
        <v>14</v>
      </c>
      <c r="C57" s="28" t="s">
        <v>161</v>
      </c>
      <c r="D57" s="27" t="s">
        <v>26</v>
      </c>
      <c r="E57" s="112">
        <v>4</v>
      </c>
    </row>
    <row r="58" spans="1:5" s="30" customFormat="1" ht="25.5">
      <c r="A58" s="26">
        <v>7</v>
      </c>
      <c r="B58" s="27" t="s">
        <v>14</v>
      </c>
      <c r="C58" s="22" t="s">
        <v>52</v>
      </c>
      <c r="D58" s="27" t="s">
        <v>10</v>
      </c>
      <c r="E58" s="112">
        <f>E52</f>
        <v>50.67</v>
      </c>
    </row>
    <row r="59" spans="1:5" s="30" customFormat="1">
      <c r="A59" s="26">
        <v>8</v>
      </c>
      <c r="B59" s="27" t="s">
        <v>14</v>
      </c>
      <c r="C59" s="22" t="s">
        <v>159</v>
      </c>
      <c r="D59" s="27" t="s">
        <v>10</v>
      </c>
      <c r="E59" s="112">
        <f>E52</f>
        <v>50.67</v>
      </c>
    </row>
    <row r="60" spans="1:5" s="30" customFormat="1">
      <c r="A60" s="26">
        <v>9</v>
      </c>
      <c r="B60" s="27" t="s">
        <v>14</v>
      </c>
      <c r="C60" s="22" t="s">
        <v>176</v>
      </c>
      <c r="D60" s="27" t="s">
        <v>12</v>
      </c>
      <c r="E60" s="112">
        <v>1</v>
      </c>
    </row>
    <row r="61" spans="1:5" s="30" customFormat="1">
      <c r="A61" s="26">
        <v>10</v>
      </c>
      <c r="B61" s="27" t="s">
        <v>14</v>
      </c>
      <c r="C61" s="28" t="s">
        <v>156</v>
      </c>
      <c r="D61" s="27" t="s">
        <v>12</v>
      </c>
      <c r="E61" s="112">
        <v>1</v>
      </c>
    </row>
    <row r="62" spans="1:5" s="1" customFormat="1" ht="17.25" customHeight="1">
      <c r="A62" s="33"/>
      <c r="B62" s="21"/>
      <c r="C62" s="34" t="s">
        <v>370</v>
      </c>
      <c r="D62" s="35"/>
      <c r="E62" s="115"/>
    </row>
    <row r="63" spans="1:5" s="30" customFormat="1" ht="25.5">
      <c r="A63" s="26">
        <v>1</v>
      </c>
      <c r="B63" s="27" t="s">
        <v>14</v>
      </c>
      <c r="C63" s="22" t="s">
        <v>164</v>
      </c>
      <c r="D63" s="27" t="s">
        <v>10</v>
      </c>
      <c r="E63" s="112">
        <v>4.46</v>
      </c>
    </row>
    <row r="64" spans="1:5" s="30" customFormat="1">
      <c r="A64" s="26">
        <v>2</v>
      </c>
      <c r="B64" s="27" t="s">
        <v>14</v>
      </c>
      <c r="C64" s="22" t="s">
        <v>157</v>
      </c>
      <c r="D64" s="27" t="s">
        <v>10</v>
      </c>
      <c r="E64" s="112">
        <f>5.4+4.29</f>
        <v>9.6900000000000013</v>
      </c>
    </row>
    <row r="65" spans="1:5" s="30" customFormat="1">
      <c r="A65" s="26">
        <v>3</v>
      </c>
      <c r="B65" s="27" t="s">
        <v>14</v>
      </c>
      <c r="C65" s="28" t="s">
        <v>51</v>
      </c>
      <c r="D65" s="27" t="s">
        <v>26</v>
      </c>
      <c r="E65" s="112">
        <v>1</v>
      </c>
    </row>
    <row r="66" spans="1:5" s="30" customFormat="1" ht="25.5">
      <c r="A66" s="26">
        <v>4</v>
      </c>
      <c r="B66" s="27" t="s">
        <v>14</v>
      </c>
      <c r="C66" s="22" t="s">
        <v>177</v>
      </c>
      <c r="D66" s="27" t="s">
        <v>10</v>
      </c>
      <c r="E66" s="112">
        <f>E63</f>
        <v>4.46</v>
      </c>
    </row>
    <row r="67" spans="1:5" s="1" customFormat="1" ht="17.25" customHeight="1">
      <c r="A67" s="33"/>
      <c r="B67" s="21"/>
      <c r="C67" s="34" t="s">
        <v>371</v>
      </c>
      <c r="D67" s="35"/>
      <c r="E67" s="115"/>
    </row>
    <row r="68" spans="1:5" s="30" customFormat="1" ht="25.5">
      <c r="A68" s="26">
        <v>1</v>
      </c>
      <c r="B68" s="27" t="s">
        <v>14</v>
      </c>
      <c r="C68" s="22" t="s">
        <v>164</v>
      </c>
      <c r="D68" s="27" t="s">
        <v>10</v>
      </c>
      <c r="E68" s="112">
        <v>2.6</v>
      </c>
    </row>
    <row r="69" spans="1:5" s="30" customFormat="1">
      <c r="A69" s="26">
        <v>2</v>
      </c>
      <c r="B69" s="27" t="s">
        <v>14</v>
      </c>
      <c r="C69" s="22" t="s">
        <v>157</v>
      </c>
      <c r="D69" s="27" t="s">
        <v>10</v>
      </c>
      <c r="E69" s="112">
        <v>5.4</v>
      </c>
    </row>
    <row r="70" spans="1:5" s="30" customFormat="1" ht="25.5">
      <c r="A70" s="26">
        <v>3</v>
      </c>
      <c r="B70" s="27" t="s">
        <v>14</v>
      </c>
      <c r="C70" s="22" t="s">
        <v>52</v>
      </c>
      <c r="D70" s="27" t="s">
        <v>10</v>
      </c>
      <c r="E70" s="112">
        <f>E68</f>
        <v>2.6</v>
      </c>
    </row>
    <row r="71" spans="1:5" s="1" customFormat="1" ht="17.25" customHeight="1">
      <c r="A71" s="33"/>
      <c r="B71" s="21"/>
      <c r="C71" s="34" t="s">
        <v>372</v>
      </c>
      <c r="D71" s="35"/>
      <c r="E71" s="115"/>
    </row>
    <row r="72" spans="1:5" s="30" customFormat="1" ht="25.5">
      <c r="A72" s="26">
        <v>1</v>
      </c>
      <c r="B72" s="27" t="s">
        <v>14</v>
      </c>
      <c r="C72" s="22" t="s">
        <v>169</v>
      </c>
      <c r="D72" s="27" t="s">
        <v>10</v>
      </c>
      <c r="E72" s="112">
        <v>2.69</v>
      </c>
    </row>
    <row r="73" spans="1:5" s="30" customFormat="1" ht="25.5">
      <c r="A73" s="26">
        <v>2</v>
      </c>
      <c r="B73" s="27" t="s">
        <v>14</v>
      </c>
      <c r="C73" s="22" t="s">
        <v>52</v>
      </c>
      <c r="D73" s="27" t="s">
        <v>10</v>
      </c>
      <c r="E73" s="112">
        <f>E72</f>
        <v>2.69</v>
      </c>
    </row>
    <row r="74" spans="1:5" s="30" customFormat="1">
      <c r="A74" s="26">
        <v>3</v>
      </c>
      <c r="B74" s="27" t="s">
        <v>14</v>
      </c>
      <c r="C74" s="22" t="s">
        <v>159</v>
      </c>
      <c r="D74" s="27" t="s">
        <v>10</v>
      </c>
      <c r="E74" s="112">
        <v>2.69</v>
      </c>
    </row>
    <row r="75" spans="1:5" s="30" customFormat="1">
      <c r="A75" s="26">
        <v>4</v>
      </c>
      <c r="B75" s="27" t="s">
        <v>14</v>
      </c>
      <c r="C75" s="28" t="s">
        <v>156</v>
      </c>
      <c r="D75" s="27" t="s">
        <v>12</v>
      </c>
      <c r="E75" s="112">
        <v>1</v>
      </c>
    </row>
    <row r="76" spans="1:5" s="1" customFormat="1" ht="17.25" customHeight="1">
      <c r="A76" s="33"/>
      <c r="B76" s="21"/>
      <c r="C76" s="34" t="s">
        <v>373</v>
      </c>
      <c r="D76" s="35"/>
      <c r="E76" s="115"/>
    </row>
    <row r="77" spans="1:5" s="30" customFormat="1" ht="25.5">
      <c r="A77" s="26">
        <v>1</v>
      </c>
      <c r="B77" s="27" t="s">
        <v>14</v>
      </c>
      <c r="C77" s="22" t="s">
        <v>170</v>
      </c>
      <c r="D77" s="27" t="s">
        <v>10</v>
      </c>
      <c r="E77" s="112">
        <v>8.64</v>
      </c>
    </row>
    <row r="78" spans="1:5" s="30" customFormat="1" ht="25.5">
      <c r="A78" s="26">
        <v>2</v>
      </c>
      <c r="B78" s="27" t="s">
        <v>14</v>
      </c>
      <c r="C78" s="22" t="s">
        <v>52</v>
      </c>
      <c r="D78" s="27" t="s">
        <v>10</v>
      </c>
      <c r="E78" s="112">
        <f>E77</f>
        <v>8.64</v>
      </c>
    </row>
    <row r="79" spans="1:5" s="30" customFormat="1">
      <c r="A79" s="26">
        <v>3</v>
      </c>
      <c r="B79" s="27" t="s">
        <v>14</v>
      </c>
      <c r="C79" s="22" t="s">
        <v>159</v>
      </c>
      <c r="D79" s="27" t="s">
        <v>10</v>
      </c>
      <c r="E79" s="112">
        <f>E77</f>
        <v>8.64</v>
      </c>
    </row>
    <row r="80" spans="1:5" s="30" customFormat="1">
      <c r="A80" s="26">
        <v>4</v>
      </c>
      <c r="B80" s="27" t="s">
        <v>14</v>
      </c>
      <c r="C80" s="28" t="s">
        <v>156</v>
      </c>
      <c r="D80" s="27" t="s">
        <v>12</v>
      </c>
      <c r="E80" s="112">
        <v>1</v>
      </c>
    </row>
    <row r="81" spans="1:5" s="1" customFormat="1" ht="17.25" customHeight="1">
      <c r="A81" s="33"/>
      <c r="B81" s="21"/>
      <c r="C81" s="34" t="s">
        <v>374</v>
      </c>
      <c r="D81" s="35"/>
      <c r="E81" s="115"/>
    </row>
    <row r="82" spans="1:5" s="30" customFormat="1" ht="25.5">
      <c r="A82" s="26">
        <v>1</v>
      </c>
      <c r="B82" s="27" t="s">
        <v>14</v>
      </c>
      <c r="C82" s="22" t="s">
        <v>171</v>
      </c>
      <c r="D82" s="27" t="s">
        <v>10</v>
      </c>
      <c r="E82" s="112">
        <v>8.2200000000000006</v>
      </c>
    </row>
    <row r="83" spans="1:5" s="30" customFormat="1" ht="38.25">
      <c r="A83" s="26">
        <v>2</v>
      </c>
      <c r="B83" s="27" t="s">
        <v>14</v>
      </c>
      <c r="C83" s="22" t="s">
        <v>172</v>
      </c>
      <c r="D83" s="27" t="s">
        <v>22</v>
      </c>
      <c r="E83" s="112">
        <v>3.1</v>
      </c>
    </row>
    <row r="84" spans="1:5" s="30" customFormat="1">
      <c r="A84" s="26">
        <v>3</v>
      </c>
      <c r="B84" s="27" t="s">
        <v>14</v>
      </c>
      <c r="C84" s="28" t="s">
        <v>161</v>
      </c>
      <c r="D84" s="27" t="s">
        <v>26</v>
      </c>
      <c r="E84" s="112">
        <v>1</v>
      </c>
    </row>
    <row r="85" spans="1:5" s="30" customFormat="1" ht="38.25">
      <c r="A85" s="26">
        <v>4</v>
      </c>
      <c r="B85" s="27" t="s">
        <v>14</v>
      </c>
      <c r="C85" s="22" t="s">
        <v>401</v>
      </c>
      <c r="D85" s="27" t="s">
        <v>10</v>
      </c>
      <c r="E85" s="112">
        <f>E82</f>
        <v>8.2200000000000006</v>
      </c>
    </row>
    <row r="86" spans="1:5" s="30" customFormat="1">
      <c r="A86" s="26">
        <v>5</v>
      </c>
      <c r="B86" s="27" t="s">
        <v>14</v>
      </c>
      <c r="C86" s="22" t="s">
        <v>159</v>
      </c>
      <c r="D86" s="27" t="s">
        <v>10</v>
      </c>
      <c r="E86" s="112">
        <f>E82</f>
        <v>8.2200000000000006</v>
      </c>
    </row>
    <row r="87" spans="1:5" s="30" customFormat="1">
      <c r="A87" s="26">
        <v>6</v>
      </c>
      <c r="B87" s="27" t="s">
        <v>14</v>
      </c>
      <c r="C87" s="22" t="s">
        <v>176</v>
      </c>
      <c r="D87" s="27" t="s">
        <v>12</v>
      </c>
      <c r="E87" s="112">
        <v>1</v>
      </c>
    </row>
    <row r="88" spans="1:5" s="1" customFormat="1" ht="17.25" customHeight="1">
      <c r="A88" s="33"/>
      <c r="B88" s="21"/>
      <c r="C88" s="34" t="s">
        <v>375</v>
      </c>
      <c r="D88" s="35"/>
      <c r="E88" s="115"/>
    </row>
    <row r="89" spans="1:5" s="30" customFormat="1" ht="25.5">
      <c r="A89" s="26">
        <v>1</v>
      </c>
      <c r="B89" s="27" t="s">
        <v>14</v>
      </c>
      <c r="C89" s="22" t="s">
        <v>164</v>
      </c>
      <c r="D89" s="27" t="s">
        <v>10</v>
      </c>
      <c r="E89" s="112">
        <v>3.6</v>
      </c>
    </row>
    <row r="90" spans="1:5" s="30" customFormat="1" ht="38.25">
      <c r="A90" s="26">
        <v>2</v>
      </c>
      <c r="B90" s="27" t="s">
        <v>14</v>
      </c>
      <c r="C90" s="22" t="s">
        <v>173</v>
      </c>
      <c r="D90" s="27" t="s">
        <v>10</v>
      </c>
      <c r="E90" s="112">
        <v>2.5</v>
      </c>
    </row>
    <row r="91" spans="1:5" s="30" customFormat="1">
      <c r="A91" s="26">
        <v>3</v>
      </c>
      <c r="B91" s="27" t="s">
        <v>14</v>
      </c>
      <c r="C91" s="28" t="s">
        <v>161</v>
      </c>
      <c r="D91" s="27" t="s">
        <v>26</v>
      </c>
      <c r="E91" s="112">
        <v>1</v>
      </c>
    </row>
    <row r="92" spans="1:5" s="30" customFormat="1">
      <c r="A92" s="26">
        <v>4</v>
      </c>
      <c r="B92" s="27" t="s">
        <v>14</v>
      </c>
      <c r="C92" s="28" t="s">
        <v>51</v>
      </c>
      <c r="D92" s="27" t="s">
        <v>26</v>
      </c>
      <c r="E92" s="112">
        <v>1</v>
      </c>
    </row>
    <row r="93" spans="1:5" s="30" customFormat="1" ht="25.5">
      <c r="A93" s="26">
        <v>5</v>
      </c>
      <c r="B93" s="27" t="s">
        <v>14</v>
      </c>
      <c r="C93" s="22" t="s">
        <v>52</v>
      </c>
      <c r="D93" s="27" t="s">
        <v>10</v>
      </c>
      <c r="E93" s="112">
        <f>E89</f>
        <v>3.6</v>
      </c>
    </row>
    <row r="94" spans="1:5" s="1" customFormat="1" ht="17.25" customHeight="1">
      <c r="A94" s="33"/>
      <c r="B94" s="21"/>
      <c r="C94" s="34" t="s">
        <v>376</v>
      </c>
      <c r="D94" s="35"/>
      <c r="E94" s="115"/>
    </row>
    <row r="95" spans="1:5" s="30" customFormat="1">
      <c r="A95" s="26">
        <v>1</v>
      </c>
      <c r="B95" s="27" t="s">
        <v>14</v>
      </c>
      <c r="C95" s="28" t="s">
        <v>51</v>
      </c>
      <c r="D95" s="27" t="s">
        <v>26</v>
      </c>
      <c r="E95" s="112">
        <v>2</v>
      </c>
    </row>
    <row r="96" spans="1:5" s="30" customFormat="1" ht="25.5">
      <c r="A96" s="26">
        <v>2</v>
      </c>
      <c r="B96" s="27" t="s">
        <v>14</v>
      </c>
      <c r="C96" s="22" t="s">
        <v>52</v>
      </c>
      <c r="D96" s="27" t="s">
        <v>10</v>
      </c>
      <c r="E96" s="112">
        <f>1.2*1.6</f>
        <v>1.92</v>
      </c>
    </row>
    <row r="97" spans="1:5" s="1" customFormat="1" ht="17.25" customHeight="1">
      <c r="A97" s="33"/>
      <c r="B97" s="21"/>
      <c r="C97" s="34" t="s">
        <v>377</v>
      </c>
      <c r="D97" s="35"/>
      <c r="E97" s="115"/>
    </row>
    <row r="98" spans="1:5" s="30" customFormat="1" ht="25.5">
      <c r="A98" s="26">
        <v>1</v>
      </c>
      <c r="B98" s="27" t="s">
        <v>14</v>
      </c>
      <c r="C98" s="22" t="s">
        <v>52</v>
      </c>
      <c r="D98" s="27" t="s">
        <v>12</v>
      </c>
      <c r="E98" s="112">
        <v>1</v>
      </c>
    </row>
    <row r="99" spans="1:5" s="1" customFormat="1" ht="17.25" customHeight="1">
      <c r="A99" s="33"/>
      <c r="B99" s="21"/>
      <c r="C99" s="34" t="s">
        <v>378</v>
      </c>
      <c r="D99" s="35"/>
      <c r="E99" s="115"/>
    </row>
    <row r="100" spans="1:5" s="30" customFormat="1" ht="25.5">
      <c r="A100" s="26">
        <v>1</v>
      </c>
      <c r="B100" s="27" t="s">
        <v>14</v>
      </c>
      <c r="C100" s="22" t="s">
        <v>52</v>
      </c>
      <c r="D100" s="27" t="s">
        <v>12</v>
      </c>
      <c r="E100" s="112">
        <v>1</v>
      </c>
    </row>
    <row r="101" spans="1:5" s="1" customFormat="1" ht="17.25" customHeight="1">
      <c r="A101" s="33"/>
      <c r="B101" s="21"/>
      <c r="C101" s="34" t="s">
        <v>379</v>
      </c>
      <c r="D101" s="35"/>
      <c r="E101" s="115"/>
    </row>
    <row r="102" spans="1:5" s="30" customFormat="1">
      <c r="A102" s="26">
        <v>1</v>
      </c>
      <c r="B102" s="27" t="s">
        <v>14</v>
      </c>
      <c r="C102" s="31" t="s">
        <v>16</v>
      </c>
      <c r="D102" s="27" t="s">
        <v>12</v>
      </c>
      <c r="E102" s="112">
        <v>1</v>
      </c>
    </row>
    <row r="103" spans="1:5" s="30" customFormat="1" ht="38.25">
      <c r="A103" s="26">
        <v>2</v>
      </c>
      <c r="B103" s="27" t="s">
        <v>14</v>
      </c>
      <c r="C103" s="22" t="s">
        <v>53</v>
      </c>
      <c r="D103" s="27" t="s">
        <v>12</v>
      </c>
      <c r="E103" s="112">
        <v>1</v>
      </c>
    </row>
    <row r="104" spans="1:5" s="30" customFormat="1">
      <c r="A104" s="26">
        <v>3</v>
      </c>
      <c r="B104" s="27" t="s">
        <v>15</v>
      </c>
      <c r="C104" s="31" t="s">
        <v>54</v>
      </c>
      <c r="D104" s="32" t="s">
        <v>178</v>
      </c>
      <c r="E104" s="113">
        <v>4</v>
      </c>
    </row>
    <row r="105" spans="1:5" s="1" customFormat="1" ht="14.25" customHeight="1" thickBot="1">
      <c r="A105" s="8"/>
      <c r="B105" s="15"/>
      <c r="C105" s="9"/>
      <c r="D105" s="10"/>
      <c r="E105" s="114"/>
    </row>
    <row r="106" spans="1:5" s="1" customFormat="1">
      <c r="A106" s="20"/>
      <c r="B106" s="21"/>
      <c r="C106" s="167" t="s">
        <v>1</v>
      </c>
      <c r="D106" s="168"/>
      <c r="E106" s="169"/>
    </row>
    <row r="107" spans="1:5" s="1" customFormat="1">
      <c r="A107" s="11"/>
      <c r="B107" s="12"/>
      <c r="C107" s="160" t="s">
        <v>11</v>
      </c>
      <c r="D107" s="160"/>
      <c r="E107" s="161"/>
    </row>
    <row r="108" spans="1:5" s="1" customFormat="1" ht="13.5" thickBot="1">
      <c r="A108" s="13"/>
      <c r="B108" s="14"/>
      <c r="C108" s="162" t="s">
        <v>9</v>
      </c>
      <c r="D108" s="162"/>
      <c r="E108" s="163"/>
    </row>
    <row r="109" spans="1:5" s="94" customFormat="1" ht="12.75" customHeight="1">
      <c r="C109" s="132"/>
      <c r="D109" s="132"/>
      <c r="E109" s="97"/>
    </row>
    <row r="110" spans="1:5" s="6" customFormat="1" ht="12.75" customHeight="1">
      <c r="C110" s="164" t="s">
        <v>389</v>
      </c>
      <c r="D110" s="164"/>
      <c r="E110" s="164"/>
    </row>
    <row r="111" spans="1:5" s="6" customFormat="1">
      <c r="C111" s="174" t="s">
        <v>121</v>
      </c>
      <c r="D111" s="174"/>
      <c r="E111" s="174"/>
    </row>
    <row r="112" spans="1:5" s="6" customFormat="1">
      <c r="C112" s="175" t="s">
        <v>2</v>
      </c>
      <c r="D112" s="175"/>
      <c r="E112" s="175"/>
    </row>
    <row r="113" spans="1:6" s="1" customFormat="1" ht="13.5" thickBot="1"/>
    <row r="114" spans="1:6" s="7" customFormat="1">
      <c r="A114" s="170" t="s">
        <v>0</v>
      </c>
      <c r="B114" s="170" t="s">
        <v>3</v>
      </c>
      <c r="C114" s="172" t="s">
        <v>4</v>
      </c>
      <c r="D114" s="170" t="s">
        <v>5</v>
      </c>
      <c r="E114" s="170" t="s">
        <v>6</v>
      </c>
    </row>
    <row r="115" spans="1:6" s="7" customFormat="1" ht="69.75" customHeight="1" thickBot="1">
      <c r="A115" s="171"/>
      <c r="B115" s="171"/>
      <c r="C115" s="173"/>
      <c r="D115" s="171"/>
      <c r="E115" s="171"/>
    </row>
    <row r="116" spans="1:6" s="7" customFormat="1" ht="13.5" thickBot="1">
      <c r="A116" s="40" t="s">
        <v>7</v>
      </c>
      <c r="B116" s="41" t="s">
        <v>8</v>
      </c>
      <c r="C116" s="42">
        <v>3</v>
      </c>
      <c r="D116" s="43">
        <v>4</v>
      </c>
      <c r="E116" s="116">
        <v>5</v>
      </c>
    </row>
    <row r="117" spans="1:6" s="1" customFormat="1" ht="18.75" customHeight="1">
      <c r="A117" s="33"/>
      <c r="B117" s="21"/>
      <c r="C117" s="34" t="s">
        <v>44</v>
      </c>
      <c r="D117" s="35"/>
      <c r="E117" s="115"/>
    </row>
    <row r="118" spans="1:6" s="30" customFormat="1" ht="25.5">
      <c r="A118" s="26">
        <v>1</v>
      </c>
      <c r="B118" s="27" t="s">
        <v>45</v>
      </c>
      <c r="C118" s="22" t="s">
        <v>46</v>
      </c>
      <c r="D118" s="27" t="s">
        <v>26</v>
      </c>
      <c r="E118" s="112">
        <v>1</v>
      </c>
    </row>
    <row r="119" spans="1:6" s="30" customFormat="1" ht="25.5">
      <c r="A119" s="26">
        <v>2</v>
      </c>
      <c r="B119" s="27" t="s">
        <v>45</v>
      </c>
      <c r="C119" s="22" t="s">
        <v>399</v>
      </c>
      <c r="D119" s="27" t="s">
        <v>26</v>
      </c>
      <c r="E119" s="112">
        <v>2</v>
      </c>
    </row>
    <row r="120" spans="1:6" s="30" customFormat="1" ht="25.5">
      <c r="A120" s="26">
        <v>3</v>
      </c>
      <c r="B120" s="27" t="s">
        <v>45</v>
      </c>
      <c r="C120" s="22" t="s">
        <v>400</v>
      </c>
      <c r="D120" s="27" t="s">
        <v>26</v>
      </c>
      <c r="E120" s="112">
        <v>1</v>
      </c>
    </row>
    <row r="121" spans="1:6" s="30" customFormat="1" ht="31.5" customHeight="1">
      <c r="A121" s="26">
        <v>4</v>
      </c>
      <c r="B121" s="27" t="s">
        <v>45</v>
      </c>
      <c r="C121" s="22" t="s">
        <v>398</v>
      </c>
      <c r="D121" s="27" t="s">
        <v>26</v>
      </c>
      <c r="E121" s="112">
        <v>1</v>
      </c>
    </row>
    <row r="122" spans="1:6" s="30" customFormat="1" ht="25.5">
      <c r="A122" s="26">
        <v>5</v>
      </c>
      <c r="B122" s="27" t="s">
        <v>45</v>
      </c>
      <c r="C122" s="22" t="s">
        <v>122</v>
      </c>
      <c r="D122" s="27" t="s">
        <v>26</v>
      </c>
      <c r="E122" s="112">
        <v>2</v>
      </c>
    </row>
    <row r="123" spans="1:6" s="30" customFormat="1" ht="25.5">
      <c r="A123" s="26">
        <v>6</v>
      </c>
      <c r="B123" s="27" t="s">
        <v>45</v>
      </c>
      <c r="C123" s="22" t="s">
        <v>123</v>
      </c>
      <c r="D123" s="27" t="s">
        <v>26</v>
      </c>
      <c r="E123" s="112">
        <v>2</v>
      </c>
    </row>
    <row r="124" spans="1:6" s="30" customFormat="1">
      <c r="A124" s="26">
        <v>7</v>
      </c>
      <c r="B124" s="27" t="s">
        <v>49</v>
      </c>
      <c r="C124" s="22" t="s">
        <v>47</v>
      </c>
      <c r="D124" s="27" t="s">
        <v>22</v>
      </c>
      <c r="E124" s="112">
        <v>45</v>
      </c>
    </row>
    <row r="125" spans="1:6" s="30" customFormat="1">
      <c r="A125" s="26">
        <v>8</v>
      </c>
      <c r="B125" s="44" t="s">
        <v>50</v>
      </c>
      <c r="C125" s="22" t="s">
        <v>48</v>
      </c>
      <c r="D125" s="27" t="s">
        <v>12</v>
      </c>
      <c r="E125" s="112">
        <f>SUM(E118:E123)</f>
        <v>9</v>
      </c>
    </row>
    <row r="126" spans="1:6" s="30" customFormat="1">
      <c r="A126" s="26">
        <v>9</v>
      </c>
      <c r="B126" s="27" t="s">
        <v>19</v>
      </c>
      <c r="C126" s="25" t="s">
        <v>35</v>
      </c>
      <c r="D126" s="32" t="s">
        <v>12</v>
      </c>
      <c r="E126" s="113">
        <f>E125</f>
        <v>9</v>
      </c>
    </row>
    <row r="127" spans="1:6" s="134" customFormat="1" ht="18.75" customHeight="1">
      <c r="A127" s="117"/>
      <c r="B127" s="45"/>
      <c r="C127" s="46" t="s">
        <v>380</v>
      </c>
      <c r="D127" s="47"/>
      <c r="E127" s="118"/>
      <c r="F127" s="1"/>
    </row>
    <row r="128" spans="1:6" s="51" customFormat="1" ht="26.25" customHeight="1">
      <c r="A128" s="48">
        <v>1</v>
      </c>
      <c r="B128" s="49" t="s">
        <v>124</v>
      </c>
      <c r="C128" s="93" t="s">
        <v>128</v>
      </c>
      <c r="D128" s="50" t="s">
        <v>26</v>
      </c>
      <c r="E128" s="106">
        <v>2</v>
      </c>
    </row>
    <row r="129" spans="1:6" s="135" customFormat="1" ht="28.5" customHeight="1">
      <c r="A129" s="48">
        <v>1</v>
      </c>
      <c r="B129" s="49" t="s">
        <v>124</v>
      </c>
      <c r="C129" s="93" t="s">
        <v>179</v>
      </c>
      <c r="D129" s="50" t="s">
        <v>26</v>
      </c>
      <c r="E129" s="106">
        <v>1</v>
      </c>
      <c r="F129" s="51"/>
    </row>
    <row r="130" spans="1:6" s="135" customFormat="1" ht="19.5" customHeight="1">
      <c r="A130" s="48">
        <v>2</v>
      </c>
      <c r="B130" s="49" t="s">
        <v>124</v>
      </c>
      <c r="C130" s="93" t="s">
        <v>312</v>
      </c>
      <c r="D130" s="50" t="s">
        <v>22</v>
      </c>
      <c r="E130" s="106">
        <f>2+4.64</f>
        <v>6.64</v>
      </c>
      <c r="F130" s="51"/>
    </row>
    <row r="131" spans="1:6" s="135" customFormat="1" ht="19.5" customHeight="1">
      <c r="A131" s="119">
        <v>3</v>
      </c>
      <c r="B131" s="49" t="s">
        <v>124</v>
      </c>
      <c r="C131" s="62" t="s">
        <v>125</v>
      </c>
      <c r="D131" s="55" t="s">
        <v>22</v>
      </c>
      <c r="E131" s="107">
        <f>(1.86+1.29*2)+7.52</f>
        <v>11.96</v>
      </c>
      <c r="F131" s="51"/>
    </row>
    <row r="132" spans="1:6" s="135" customFormat="1" ht="19.5" customHeight="1">
      <c r="A132" s="48">
        <v>4</v>
      </c>
      <c r="B132" s="49" t="s">
        <v>124</v>
      </c>
      <c r="C132" s="62" t="s">
        <v>126</v>
      </c>
      <c r="D132" s="55" t="s">
        <v>22</v>
      </c>
      <c r="E132" s="107">
        <f>E131</f>
        <v>11.96</v>
      </c>
      <c r="F132" s="51"/>
    </row>
    <row r="133" spans="1:6" s="135" customFormat="1" ht="19.5" customHeight="1">
      <c r="A133" s="48">
        <v>5</v>
      </c>
      <c r="B133" s="49" t="s">
        <v>127</v>
      </c>
      <c r="C133" s="62" t="s">
        <v>35</v>
      </c>
      <c r="D133" s="55" t="s">
        <v>12</v>
      </c>
      <c r="E133" s="107">
        <v>3</v>
      </c>
      <c r="F133" s="51"/>
    </row>
    <row r="134" spans="1:6" s="1" customFormat="1" ht="14.25" customHeight="1" thickBot="1">
      <c r="A134" s="8"/>
      <c r="B134" s="15"/>
      <c r="C134" s="9"/>
      <c r="D134" s="10"/>
      <c r="E134" s="114"/>
    </row>
    <row r="135" spans="1:6" s="1" customFormat="1">
      <c r="A135" s="20"/>
      <c r="B135" s="21"/>
      <c r="C135" s="167" t="s">
        <v>1</v>
      </c>
      <c r="D135" s="168"/>
      <c r="E135" s="169"/>
    </row>
    <row r="136" spans="1:6" s="1" customFormat="1">
      <c r="A136" s="11"/>
      <c r="B136" s="12"/>
      <c r="C136" s="160" t="s">
        <v>11</v>
      </c>
      <c r="D136" s="160"/>
      <c r="E136" s="161"/>
    </row>
    <row r="137" spans="1:6" s="1" customFormat="1" ht="13.5" thickBot="1">
      <c r="A137" s="13"/>
      <c r="B137" s="14"/>
      <c r="C137" s="162" t="s">
        <v>9</v>
      </c>
      <c r="D137" s="162"/>
      <c r="E137" s="163"/>
    </row>
    <row r="138" spans="1:6" s="94" customFormat="1" ht="99" customHeight="1">
      <c r="C138" s="132"/>
      <c r="D138" s="132"/>
      <c r="E138" s="97"/>
    </row>
    <row r="139" spans="1:6" s="6" customFormat="1" ht="12.75" customHeight="1">
      <c r="C139" s="164" t="s">
        <v>390</v>
      </c>
      <c r="D139" s="164"/>
      <c r="E139" s="164"/>
    </row>
    <row r="140" spans="1:6" s="6" customFormat="1">
      <c r="C140" s="174" t="s">
        <v>55</v>
      </c>
      <c r="D140" s="174"/>
      <c r="E140" s="174"/>
    </row>
    <row r="141" spans="1:6" s="6" customFormat="1">
      <c r="C141" s="175" t="s">
        <v>2</v>
      </c>
      <c r="D141" s="175"/>
      <c r="E141" s="175"/>
    </row>
    <row r="142" spans="1:6" s="1" customFormat="1" ht="13.5" thickBot="1"/>
    <row r="143" spans="1:6" s="7" customFormat="1">
      <c r="A143" s="170" t="s">
        <v>0</v>
      </c>
      <c r="B143" s="170" t="s">
        <v>3</v>
      </c>
      <c r="C143" s="172" t="s">
        <v>4</v>
      </c>
      <c r="D143" s="170" t="s">
        <v>5</v>
      </c>
      <c r="E143" s="170" t="s">
        <v>6</v>
      </c>
    </row>
    <row r="144" spans="1:6" s="7" customFormat="1" ht="54.75" customHeight="1" thickBot="1">
      <c r="A144" s="171"/>
      <c r="B144" s="171"/>
      <c r="C144" s="173"/>
      <c r="D144" s="171"/>
      <c r="E144" s="171"/>
    </row>
    <row r="145" spans="1:5" s="7" customFormat="1" ht="13.5" thickBot="1">
      <c r="A145" s="40" t="s">
        <v>7</v>
      </c>
      <c r="B145" s="41" t="s">
        <v>8</v>
      </c>
      <c r="C145" s="42">
        <v>3</v>
      </c>
      <c r="D145" s="43">
        <v>4</v>
      </c>
      <c r="E145" s="116">
        <v>5</v>
      </c>
    </row>
    <row r="146" spans="1:5" s="1" customFormat="1" ht="14.25" customHeight="1">
      <c r="A146" s="33"/>
      <c r="B146" s="21"/>
      <c r="C146" s="34" t="s">
        <v>56</v>
      </c>
      <c r="D146" s="35"/>
      <c r="E146" s="115"/>
    </row>
    <row r="147" spans="1:5" s="30" customFormat="1">
      <c r="A147" s="26">
        <v>1</v>
      </c>
      <c r="B147" s="27" t="s">
        <v>40</v>
      </c>
      <c r="C147" s="25" t="s">
        <v>67</v>
      </c>
      <c r="D147" s="27" t="s">
        <v>10</v>
      </c>
      <c r="E147" s="112">
        <v>8.32</v>
      </c>
    </row>
    <row r="148" spans="1:5" s="30" customFormat="1">
      <c r="A148" s="26">
        <v>2</v>
      </c>
      <c r="B148" s="27" t="s">
        <v>40</v>
      </c>
      <c r="C148" s="25" t="s">
        <v>68</v>
      </c>
      <c r="D148" s="27" t="s">
        <v>10</v>
      </c>
      <c r="E148" s="112">
        <f>E147</f>
        <v>8.32</v>
      </c>
    </row>
    <row r="149" spans="1:5" s="30" customFormat="1">
      <c r="A149" s="26">
        <v>3</v>
      </c>
      <c r="B149" s="27"/>
      <c r="C149" s="24" t="s">
        <v>69</v>
      </c>
      <c r="D149" s="27" t="s">
        <v>20</v>
      </c>
      <c r="E149" s="112">
        <f>E148*0.15*1.3</f>
        <v>1.6224000000000001</v>
      </c>
    </row>
    <row r="150" spans="1:5" s="30" customFormat="1">
      <c r="A150" s="26">
        <v>4</v>
      </c>
      <c r="B150" s="27" t="s">
        <v>40</v>
      </c>
      <c r="C150" s="25" t="s">
        <v>70</v>
      </c>
      <c r="D150" s="27" t="s">
        <v>10</v>
      </c>
      <c r="E150" s="112">
        <f>E147</f>
        <v>8.32</v>
      </c>
    </row>
    <row r="151" spans="1:5" s="30" customFormat="1">
      <c r="A151" s="26">
        <v>5</v>
      </c>
      <c r="B151" s="27"/>
      <c r="C151" s="24" t="s">
        <v>71</v>
      </c>
      <c r="D151" s="27" t="s">
        <v>20</v>
      </c>
      <c r="E151" s="112">
        <f>E150*0.05*1.3</f>
        <v>0.54080000000000006</v>
      </c>
    </row>
    <row r="152" spans="1:5" s="30" customFormat="1">
      <c r="A152" s="26">
        <v>6</v>
      </c>
      <c r="B152" s="27" t="s">
        <v>34</v>
      </c>
      <c r="C152" s="25" t="s">
        <v>72</v>
      </c>
      <c r="D152" s="27" t="s">
        <v>10</v>
      </c>
      <c r="E152" s="112">
        <f>E147</f>
        <v>8.32</v>
      </c>
    </row>
    <row r="153" spans="1:5" s="30" customFormat="1">
      <c r="A153" s="26">
        <v>7</v>
      </c>
      <c r="B153" s="27"/>
      <c r="C153" s="24" t="s">
        <v>73</v>
      </c>
      <c r="D153" s="27" t="s">
        <v>10</v>
      </c>
      <c r="E153" s="112">
        <f>E152*1.2</f>
        <v>9.984</v>
      </c>
    </row>
    <row r="154" spans="1:5" s="30" customFormat="1">
      <c r="A154" s="26">
        <v>8</v>
      </c>
      <c r="B154" s="27" t="s">
        <v>34</v>
      </c>
      <c r="C154" s="25" t="s">
        <v>74</v>
      </c>
      <c r="D154" s="27" t="s">
        <v>10</v>
      </c>
      <c r="E154" s="112">
        <f>E147</f>
        <v>8.32</v>
      </c>
    </row>
    <row r="155" spans="1:5" s="30" customFormat="1">
      <c r="A155" s="26">
        <v>9</v>
      </c>
      <c r="B155" s="27"/>
      <c r="C155" s="24" t="s">
        <v>75</v>
      </c>
      <c r="D155" s="27" t="s">
        <v>10</v>
      </c>
      <c r="E155" s="112">
        <f>E154*1.05</f>
        <v>8.7360000000000007</v>
      </c>
    </row>
    <row r="156" spans="1:5" s="30" customFormat="1">
      <c r="A156" s="26">
        <v>10</v>
      </c>
      <c r="B156" s="27" t="s">
        <v>62</v>
      </c>
      <c r="C156" s="25" t="s">
        <v>58</v>
      </c>
      <c r="D156" s="27" t="s">
        <v>10</v>
      </c>
      <c r="E156" s="112">
        <f>E154</f>
        <v>8.32</v>
      </c>
    </row>
    <row r="157" spans="1:5" s="30" customFormat="1">
      <c r="A157" s="26">
        <v>11</v>
      </c>
      <c r="B157" s="27"/>
      <c r="C157" s="24" t="s">
        <v>59</v>
      </c>
      <c r="D157" s="27" t="s">
        <v>10</v>
      </c>
      <c r="E157" s="112">
        <f>E156*1.15</f>
        <v>9.5679999999999996</v>
      </c>
    </row>
    <row r="158" spans="1:5" s="30" customFormat="1">
      <c r="A158" s="26">
        <v>12</v>
      </c>
      <c r="B158" s="27"/>
      <c r="C158" s="24" t="s">
        <v>60</v>
      </c>
      <c r="D158" s="27" t="s">
        <v>26</v>
      </c>
      <c r="E158" s="112">
        <f>ROUND(E156*3.5,0)</f>
        <v>29</v>
      </c>
    </row>
    <row r="159" spans="1:5" s="30" customFormat="1">
      <c r="A159" s="26">
        <v>13</v>
      </c>
      <c r="B159" s="27"/>
      <c r="C159" s="24" t="s">
        <v>174</v>
      </c>
      <c r="D159" s="27" t="s">
        <v>12</v>
      </c>
      <c r="E159" s="112">
        <v>1</v>
      </c>
    </row>
    <row r="160" spans="1:5" s="30" customFormat="1">
      <c r="A160" s="26">
        <v>14</v>
      </c>
      <c r="B160" s="27" t="s">
        <v>63</v>
      </c>
      <c r="C160" s="25" t="s">
        <v>77</v>
      </c>
      <c r="D160" s="27" t="s">
        <v>10</v>
      </c>
      <c r="E160" s="112">
        <f>E154</f>
        <v>8.32</v>
      </c>
    </row>
    <row r="161" spans="1:5" s="30" customFormat="1" ht="16.5" customHeight="1">
      <c r="A161" s="26">
        <v>15</v>
      </c>
      <c r="B161" s="27"/>
      <c r="C161" s="24" t="s">
        <v>180</v>
      </c>
      <c r="D161" s="27" t="s">
        <v>38</v>
      </c>
      <c r="E161" s="120">
        <f>E160*2*60*1.02</f>
        <v>1018.3680000000002</v>
      </c>
    </row>
    <row r="162" spans="1:5" s="30" customFormat="1" ht="25.5">
      <c r="A162" s="26">
        <v>16</v>
      </c>
      <c r="B162" s="27" t="s">
        <v>63</v>
      </c>
      <c r="C162" s="25" t="s">
        <v>175</v>
      </c>
      <c r="D162" s="27" t="s">
        <v>10</v>
      </c>
      <c r="E162" s="112">
        <f>E154</f>
        <v>8.32</v>
      </c>
    </row>
    <row r="163" spans="1:5" s="30" customFormat="1">
      <c r="A163" s="26">
        <v>17</v>
      </c>
      <c r="B163" s="27"/>
      <c r="C163" s="24" t="s">
        <v>313</v>
      </c>
      <c r="D163" s="27" t="s">
        <v>38</v>
      </c>
      <c r="E163" s="112">
        <f>E162*0.3*1.05</f>
        <v>2.6208</v>
      </c>
    </row>
    <row r="164" spans="1:5" s="30" customFormat="1">
      <c r="A164" s="26">
        <v>18</v>
      </c>
      <c r="B164" s="27"/>
      <c r="C164" s="24" t="s">
        <v>66</v>
      </c>
      <c r="D164" s="27" t="s">
        <v>38</v>
      </c>
      <c r="E164" s="112">
        <f>E162*0.25*1.05</f>
        <v>2.1840000000000002</v>
      </c>
    </row>
    <row r="165" spans="1:5" s="30" customFormat="1">
      <c r="A165" s="26">
        <v>19</v>
      </c>
      <c r="B165" s="27"/>
      <c r="C165" s="24" t="s">
        <v>314</v>
      </c>
      <c r="D165" s="27" t="s">
        <v>38</v>
      </c>
      <c r="E165" s="112">
        <f>E162*3.3</f>
        <v>27.456</v>
      </c>
    </row>
    <row r="166" spans="1:5" s="30" customFormat="1">
      <c r="A166" s="26">
        <v>20</v>
      </c>
      <c r="B166" s="27"/>
      <c r="C166" s="24" t="s">
        <v>66</v>
      </c>
      <c r="D166" s="27" t="s">
        <v>38</v>
      </c>
      <c r="E166" s="112">
        <f>E162*0.25*1.05</f>
        <v>2.1840000000000002</v>
      </c>
    </row>
    <row r="167" spans="1:5" s="30" customFormat="1">
      <c r="A167" s="26">
        <v>21</v>
      </c>
      <c r="B167" s="27"/>
      <c r="C167" s="24" t="s">
        <v>35</v>
      </c>
      <c r="D167" s="27" t="s">
        <v>10</v>
      </c>
      <c r="E167" s="112">
        <f>E162</f>
        <v>8.32</v>
      </c>
    </row>
    <row r="168" spans="1:5" s="1" customFormat="1" ht="15.75" customHeight="1">
      <c r="A168" s="33"/>
      <c r="B168" s="21"/>
      <c r="C168" s="34" t="s">
        <v>76</v>
      </c>
      <c r="D168" s="35"/>
      <c r="E168" s="115"/>
    </row>
    <row r="169" spans="1:5" s="30" customFormat="1">
      <c r="A169" s="26">
        <v>1</v>
      </c>
      <c r="B169" s="27" t="s">
        <v>14</v>
      </c>
      <c r="C169" s="25" t="s">
        <v>57</v>
      </c>
      <c r="D169" s="27" t="s">
        <v>10</v>
      </c>
      <c r="E169" s="112">
        <f>251.69-163.84</f>
        <v>87.85</v>
      </c>
    </row>
    <row r="170" spans="1:5" s="30" customFormat="1">
      <c r="A170" s="26">
        <v>2</v>
      </c>
      <c r="B170" s="27"/>
      <c r="C170" s="24" t="s">
        <v>36</v>
      </c>
      <c r="D170" s="27" t="s">
        <v>37</v>
      </c>
      <c r="E170" s="112">
        <f>E169*0.15</f>
        <v>13.177499999999998</v>
      </c>
    </row>
    <row r="171" spans="1:5" s="30" customFormat="1">
      <c r="A171" s="26">
        <v>3</v>
      </c>
      <c r="B171" s="27" t="s">
        <v>34</v>
      </c>
      <c r="C171" s="25" t="s">
        <v>72</v>
      </c>
      <c r="D171" s="27" t="s">
        <v>10</v>
      </c>
      <c r="E171" s="112">
        <f>E169</f>
        <v>87.85</v>
      </c>
    </row>
    <row r="172" spans="1:5" s="30" customFormat="1">
      <c r="A172" s="26">
        <v>4</v>
      </c>
      <c r="B172" s="27"/>
      <c r="C172" s="24" t="s">
        <v>73</v>
      </c>
      <c r="D172" s="27" t="s">
        <v>10</v>
      </c>
      <c r="E172" s="112">
        <f>E171*1.2</f>
        <v>105.41999999999999</v>
      </c>
    </row>
    <row r="173" spans="1:5" s="30" customFormat="1">
      <c r="A173" s="26">
        <v>5</v>
      </c>
      <c r="B173" s="27" t="s">
        <v>62</v>
      </c>
      <c r="C173" s="25" t="s">
        <v>58</v>
      </c>
      <c r="D173" s="27" t="s">
        <v>10</v>
      </c>
      <c r="E173" s="112">
        <f>E169</f>
        <v>87.85</v>
      </c>
    </row>
    <row r="174" spans="1:5" s="30" customFormat="1">
      <c r="A174" s="26">
        <v>6</v>
      </c>
      <c r="B174" s="27"/>
      <c r="C174" s="24" t="s">
        <v>59</v>
      </c>
      <c r="D174" s="27" t="s">
        <v>10</v>
      </c>
      <c r="E174" s="112">
        <f>E173*1.15</f>
        <v>101.02749999999999</v>
      </c>
    </row>
    <row r="175" spans="1:5" s="30" customFormat="1">
      <c r="A175" s="26">
        <v>7</v>
      </c>
      <c r="B175" s="27"/>
      <c r="C175" s="24" t="s">
        <v>60</v>
      </c>
      <c r="D175" s="27" t="s">
        <v>26</v>
      </c>
      <c r="E175" s="112">
        <f>ROUND(E173*3.5,0)</f>
        <v>307</v>
      </c>
    </row>
    <row r="176" spans="1:5" s="30" customFormat="1">
      <c r="A176" s="26">
        <v>8</v>
      </c>
      <c r="B176" s="27"/>
      <c r="C176" s="24" t="s">
        <v>61</v>
      </c>
      <c r="D176" s="27" t="s">
        <v>12</v>
      </c>
      <c r="E176" s="112">
        <v>1</v>
      </c>
    </row>
    <row r="177" spans="1:5" s="30" customFormat="1">
      <c r="A177" s="26">
        <v>9</v>
      </c>
      <c r="B177" s="27" t="s">
        <v>63</v>
      </c>
      <c r="C177" s="25" t="s">
        <v>77</v>
      </c>
      <c r="D177" s="27" t="s">
        <v>10</v>
      </c>
      <c r="E177" s="112">
        <f>E169</f>
        <v>87.85</v>
      </c>
    </row>
    <row r="178" spans="1:5" s="30" customFormat="1">
      <c r="A178" s="26">
        <v>10</v>
      </c>
      <c r="B178" s="27"/>
      <c r="C178" s="24" t="s">
        <v>64</v>
      </c>
      <c r="D178" s="27" t="s">
        <v>38</v>
      </c>
      <c r="E178" s="120">
        <f>E177*2*60*1.02</f>
        <v>10752.84</v>
      </c>
    </row>
    <row r="179" spans="1:5" s="30" customFormat="1" ht="25.5">
      <c r="A179" s="26">
        <v>11</v>
      </c>
      <c r="B179" s="27" t="s">
        <v>63</v>
      </c>
      <c r="C179" s="25" t="s">
        <v>65</v>
      </c>
      <c r="D179" s="27" t="s">
        <v>10</v>
      </c>
      <c r="E179" s="112">
        <f>E169</f>
        <v>87.85</v>
      </c>
    </row>
    <row r="180" spans="1:5" s="30" customFormat="1">
      <c r="A180" s="26">
        <v>12</v>
      </c>
      <c r="B180" s="27"/>
      <c r="C180" s="24" t="s">
        <v>313</v>
      </c>
      <c r="D180" s="27" t="s">
        <v>38</v>
      </c>
      <c r="E180" s="112">
        <f>E179*0.3*1.05</f>
        <v>27.672749999999997</v>
      </c>
    </row>
    <row r="181" spans="1:5" s="30" customFormat="1">
      <c r="A181" s="26">
        <v>13</v>
      </c>
      <c r="B181" s="27"/>
      <c r="C181" s="24" t="s">
        <v>66</v>
      </c>
      <c r="D181" s="27" t="s">
        <v>38</v>
      </c>
      <c r="E181" s="112">
        <f>E179*0.25*1.05</f>
        <v>23.060624999999998</v>
      </c>
    </row>
    <row r="182" spans="1:5" s="30" customFormat="1">
      <c r="A182" s="26">
        <v>14</v>
      </c>
      <c r="B182" s="27"/>
      <c r="C182" s="24" t="s">
        <v>314</v>
      </c>
      <c r="D182" s="27" t="s">
        <v>38</v>
      </c>
      <c r="E182" s="112">
        <f>E179*3.3</f>
        <v>289.90499999999997</v>
      </c>
    </row>
    <row r="183" spans="1:5" s="30" customFormat="1">
      <c r="A183" s="26">
        <v>15</v>
      </c>
      <c r="B183" s="27"/>
      <c r="C183" s="24" t="s">
        <v>66</v>
      </c>
      <c r="D183" s="27" t="s">
        <v>38</v>
      </c>
      <c r="E183" s="112">
        <f>E179*0.25*1.05</f>
        <v>23.060624999999998</v>
      </c>
    </row>
    <row r="184" spans="1:5" s="30" customFormat="1">
      <c r="A184" s="26">
        <v>16</v>
      </c>
      <c r="B184" s="27"/>
      <c r="C184" s="24" t="s">
        <v>35</v>
      </c>
      <c r="D184" s="27" t="s">
        <v>10</v>
      </c>
      <c r="E184" s="112">
        <f>E179</f>
        <v>87.85</v>
      </c>
    </row>
    <row r="185" spans="1:5" s="1" customFormat="1" ht="15.75" customHeight="1">
      <c r="A185" s="33"/>
      <c r="B185" s="21"/>
      <c r="C185" s="34" t="s">
        <v>78</v>
      </c>
      <c r="D185" s="35"/>
      <c r="E185" s="115"/>
    </row>
    <row r="186" spans="1:5" s="30" customFormat="1">
      <c r="A186" s="26">
        <v>1</v>
      </c>
      <c r="B186" s="27" t="s">
        <v>14</v>
      </c>
      <c r="C186" s="25" t="s">
        <v>57</v>
      </c>
      <c r="D186" s="27" t="s">
        <v>10</v>
      </c>
      <c r="E186" s="112">
        <v>4.79</v>
      </c>
    </row>
    <row r="187" spans="1:5" s="30" customFormat="1">
      <c r="A187" s="26">
        <v>2</v>
      </c>
      <c r="B187" s="27"/>
      <c r="C187" s="24" t="s">
        <v>36</v>
      </c>
      <c r="D187" s="27" t="s">
        <v>37</v>
      </c>
      <c r="E187" s="112">
        <f>E186*0.15</f>
        <v>0.71850000000000003</v>
      </c>
    </row>
    <row r="188" spans="1:5" s="30" customFormat="1">
      <c r="A188" s="26">
        <v>3</v>
      </c>
      <c r="B188" s="27" t="s">
        <v>34</v>
      </c>
      <c r="C188" s="25" t="s">
        <v>72</v>
      </c>
      <c r="D188" s="27" t="s">
        <v>10</v>
      </c>
      <c r="E188" s="112">
        <f>E186</f>
        <v>4.79</v>
      </c>
    </row>
    <row r="189" spans="1:5" s="30" customFormat="1">
      <c r="A189" s="26">
        <v>4</v>
      </c>
      <c r="B189" s="27"/>
      <c r="C189" s="24" t="s">
        <v>73</v>
      </c>
      <c r="D189" s="27" t="s">
        <v>10</v>
      </c>
      <c r="E189" s="112">
        <f>E188*1.2</f>
        <v>5.7480000000000002</v>
      </c>
    </row>
    <row r="190" spans="1:5" s="30" customFormat="1">
      <c r="A190" s="26">
        <v>5</v>
      </c>
      <c r="B190" s="27" t="s">
        <v>63</v>
      </c>
      <c r="C190" s="25" t="s">
        <v>138</v>
      </c>
      <c r="D190" s="27" t="s">
        <v>10</v>
      </c>
      <c r="E190" s="112">
        <v>2.88</v>
      </c>
    </row>
    <row r="191" spans="1:5" s="30" customFormat="1">
      <c r="A191" s="26">
        <v>6</v>
      </c>
      <c r="B191" s="27"/>
      <c r="C191" s="24" t="s">
        <v>402</v>
      </c>
      <c r="D191" s="27" t="s">
        <v>20</v>
      </c>
      <c r="E191" s="120">
        <f>E190*0.13</f>
        <v>0.37440000000000001</v>
      </c>
    </row>
    <row r="192" spans="1:5" s="30" customFormat="1">
      <c r="A192" s="26">
        <v>7</v>
      </c>
      <c r="B192" s="27" t="s">
        <v>63</v>
      </c>
      <c r="C192" s="25" t="s">
        <v>139</v>
      </c>
      <c r="D192" s="27" t="s">
        <v>10</v>
      </c>
      <c r="E192" s="112">
        <f>E186</f>
        <v>4.79</v>
      </c>
    </row>
    <row r="193" spans="1:5" s="30" customFormat="1">
      <c r="A193" s="26">
        <v>8</v>
      </c>
      <c r="B193" s="27"/>
      <c r="C193" s="24" t="s">
        <v>140</v>
      </c>
      <c r="D193" s="27" t="s">
        <v>10</v>
      </c>
      <c r="E193" s="112">
        <f>E192*1.15</f>
        <v>5.5084999999999997</v>
      </c>
    </row>
    <row r="194" spans="1:5" s="30" customFormat="1">
      <c r="A194" s="26">
        <v>9</v>
      </c>
      <c r="B194" s="27"/>
      <c r="C194" s="24" t="s">
        <v>141</v>
      </c>
      <c r="D194" s="27" t="s">
        <v>38</v>
      </c>
      <c r="E194" s="112">
        <f>E192*0.37</f>
        <v>1.7723</v>
      </c>
    </row>
    <row r="195" spans="1:5" s="30" customFormat="1">
      <c r="A195" s="26">
        <v>10</v>
      </c>
      <c r="B195" s="27"/>
      <c r="C195" s="24" t="s">
        <v>142</v>
      </c>
      <c r="D195" s="27" t="s">
        <v>22</v>
      </c>
      <c r="E195" s="112">
        <f>E192*0.7</f>
        <v>3.3529999999999998</v>
      </c>
    </row>
    <row r="196" spans="1:5" s="30" customFormat="1">
      <c r="A196" s="26">
        <v>11</v>
      </c>
      <c r="B196" s="27"/>
      <c r="C196" s="24" t="s">
        <v>35</v>
      </c>
      <c r="D196" s="27" t="s">
        <v>10</v>
      </c>
      <c r="E196" s="112">
        <f>E192</f>
        <v>4.79</v>
      </c>
    </row>
    <row r="197" spans="1:5" s="1" customFormat="1" ht="15.75" customHeight="1">
      <c r="A197" s="33"/>
      <c r="B197" s="21"/>
      <c r="C197" s="34" t="s">
        <v>143</v>
      </c>
      <c r="D197" s="35"/>
      <c r="E197" s="115"/>
    </row>
    <row r="198" spans="1:5" s="30" customFormat="1">
      <c r="A198" s="26">
        <v>1</v>
      </c>
      <c r="B198" s="27" t="s">
        <v>14</v>
      </c>
      <c r="C198" s="25" t="s">
        <v>403</v>
      </c>
      <c r="D198" s="27" t="s">
        <v>10</v>
      </c>
      <c r="E198" s="112">
        <v>14.73</v>
      </c>
    </row>
    <row r="199" spans="1:5" s="30" customFormat="1">
      <c r="A199" s="26">
        <v>2</v>
      </c>
      <c r="B199" s="27"/>
      <c r="C199" s="24" t="s">
        <v>36</v>
      </c>
      <c r="D199" s="27" t="s">
        <v>37</v>
      </c>
      <c r="E199" s="112">
        <f>E198*0.15</f>
        <v>2.2094999999999998</v>
      </c>
    </row>
    <row r="200" spans="1:5" s="30" customFormat="1">
      <c r="A200" s="26">
        <v>3</v>
      </c>
      <c r="B200" s="27" t="s">
        <v>34</v>
      </c>
      <c r="C200" s="25" t="s">
        <v>72</v>
      </c>
      <c r="D200" s="27" t="s">
        <v>10</v>
      </c>
      <c r="E200" s="112">
        <f>E198</f>
        <v>14.73</v>
      </c>
    </row>
    <row r="201" spans="1:5" s="30" customFormat="1">
      <c r="A201" s="26">
        <v>4</v>
      </c>
      <c r="B201" s="27"/>
      <c r="C201" s="24" t="s">
        <v>73</v>
      </c>
      <c r="D201" s="27" t="s">
        <v>10</v>
      </c>
      <c r="E201" s="112">
        <f>E200*1.2</f>
        <v>17.675999999999998</v>
      </c>
    </row>
    <row r="202" spans="1:5" s="30" customFormat="1">
      <c r="A202" s="26">
        <v>5</v>
      </c>
      <c r="B202" s="27" t="s">
        <v>63</v>
      </c>
      <c r="C202" s="25" t="s">
        <v>139</v>
      </c>
      <c r="D202" s="27" t="s">
        <v>10</v>
      </c>
      <c r="E202" s="112">
        <f>E198</f>
        <v>14.73</v>
      </c>
    </row>
    <row r="203" spans="1:5" s="30" customFormat="1">
      <c r="A203" s="26">
        <v>6</v>
      </c>
      <c r="B203" s="27"/>
      <c r="C203" s="24" t="s">
        <v>140</v>
      </c>
      <c r="D203" s="27" t="s">
        <v>10</v>
      </c>
      <c r="E203" s="112">
        <f>E202*1.15</f>
        <v>16.939499999999999</v>
      </c>
    </row>
    <row r="204" spans="1:5" s="30" customFormat="1">
      <c r="A204" s="26">
        <v>7</v>
      </c>
      <c r="B204" s="27"/>
      <c r="C204" s="24" t="s">
        <v>141</v>
      </c>
      <c r="D204" s="27" t="s">
        <v>38</v>
      </c>
      <c r="E204" s="112">
        <f>E202*0.37</f>
        <v>5.4500999999999999</v>
      </c>
    </row>
    <row r="205" spans="1:5" s="30" customFormat="1">
      <c r="A205" s="26">
        <v>8</v>
      </c>
      <c r="B205" s="27"/>
      <c r="C205" s="24" t="s">
        <v>142</v>
      </c>
      <c r="D205" s="27" t="s">
        <v>22</v>
      </c>
      <c r="E205" s="112">
        <f>E202*0.7</f>
        <v>10.311</v>
      </c>
    </row>
    <row r="206" spans="1:5" s="30" customFormat="1">
      <c r="A206" s="26">
        <v>9</v>
      </c>
      <c r="B206" s="27"/>
      <c r="C206" s="24" t="s">
        <v>35</v>
      </c>
      <c r="D206" s="27" t="s">
        <v>10</v>
      </c>
      <c r="E206" s="112">
        <f>E202</f>
        <v>14.73</v>
      </c>
    </row>
    <row r="207" spans="1:5" s="1" customFormat="1" ht="14.25" customHeight="1">
      <c r="A207" s="37"/>
      <c r="B207" s="12"/>
      <c r="C207" s="38" t="s">
        <v>144</v>
      </c>
      <c r="D207" s="39"/>
      <c r="E207" s="121"/>
    </row>
    <row r="208" spans="1:5" s="30" customFormat="1" ht="25.5">
      <c r="A208" s="26">
        <v>1</v>
      </c>
      <c r="B208" s="27" t="s">
        <v>148</v>
      </c>
      <c r="C208" s="25" t="s">
        <v>79</v>
      </c>
      <c r="D208" s="27" t="s">
        <v>22</v>
      </c>
      <c r="E208" s="112">
        <f>233.55-124.86</f>
        <v>108.69000000000001</v>
      </c>
    </row>
    <row r="209" spans="1:5" s="30" customFormat="1">
      <c r="A209" s="26">
        <v>2</v>
      </c>
      <c r="B209" s="27"/>
      <c r="C209" s="24" t="s">
        <v>66</v>
      </c>
      <c r="D209" s="27" t="s">
        <v>38</v>
      </c>
      <c r="E209" s="112">
        <f>E208*1.5*1.02*2*0.1</f>
        <v>33.259140000000009</v>
      </c>
    </row>
    <row r="210" spans="1:5" s="30" customFormat="1">
      <c r="A210" s="26">
        <v>3</v>
      </c>
      <c r="B210" s="27"/>
      <c r="C210" s="24" t="s">
        <v>35</v>
      </c>
      <c r="D210" s="27" t="s">
        <v>22</v>
      </c>
      <c r="E210" s="112">
        <f>E208</f>
        <v>108.69000000000001</v>
      </c>
    </row>
    <row r="211" spans="1:5" s="1" customFormat="1" ht="14.25" customHeight="1">
      <c r="A211" s="37"/>
      <c r="B211" s="12"/>
      <c r="C211" s="38" t="s">
        <v>145</v>
      </c>
      <c r="D211" s="39"/>
      <c r="E211" s="121"/>
    </row>
    <row r="212" spans="1:5" s="30" customFormat="1">
      <c r="A212" s="26">
        <v>1</v>
      </c>
      <c r="B212" s="27" t="s">
        <v>148</v>
      </c>
      <c r="C212" s="25" t="s">
        <v>146</v>
      </c>
      <c r="D212" s="27" t="s">
        <v>22</v>
      </c>
      <c r="E212" s="112">
        <v>35.21</v>
      </c>
    </row>
    <row r="213" spans="1:5" s="30" customFormat="1">
      <c r="A213" s="26">
        <v>2</v>
      </c>
      <c r="B213" s="27"/>
      <c r="C213" s="24" t="s">
        <v>147</v>
      </c>
      <c r="D213" s="27" t="s">
        <v>22</v>
      </c>
      <c r="E213" s="112">
        <f>E212*1.15</f>
        <v>40.491499999999995</v>
      </c>
    </row>
    <row r="214" spans="1:5" s="30" customFormat="1">
      <c r="A214" s="26">
        <v>3</v>
      </c>
      <c r="B214" s="27"/>
      <c r="C214" s="24" t="s">
        <v>35</v>
      </c>
      <c r="D214" s="27" t="s">
        <v>22</v>
      </c>
      <c r="E214" s="112">
        <f>E212</f>
        <v>35.21</v>
      </c>
    </row>
    <row r="215" spans="1:5" s="1" customFormat="1" ht="27.75" customHeight="1">
      <c r="A215" s="37"/>
      <c r="B215" s="12"/>
      <c r="C215" s="38" t="s">
        <v>149</v>
      </c>
      <c r="D215" s="39"/>
      <c r="E215" s="121"/>
    </row>
    <row r="216" spans="1:5" s="30" customFormat="1">
      <c r="A216" s="26">
        <v>1</v>
      </c>
      <c r="B216" s="27" t="s">
        <v>148</v>
      </c>
      <c r="C216" s="25" t="s">
        <v>150</v>
      </c>
      <c r="D216" s="27" t="s">
        <v>22</v>
      </c>
      <c r="E216" s="112">
        <f>E219+E228</f>
        <v>21.05</v>
      </c>
    </row>
    <row r="217" spans="1:5" s="30" customFormat="1">
      <c r="A217" s="26">
        <v>2</v>
      </c>
      <c r="B217" s="27"/>
      <c r="C217" s="24" t="s">
        <v>151</v>
      </c>
      <c r="D217" s="27" t="s">
        <v>20</v>
      </c>
      <c r="E217" s="112">
        <f>E216*0.05*0.05+3*0.05*0.05*E216</f>
        <v>0.21050000000000005</v>
      </c>
    </row>
    <row r="218" spans="1:5" s="30" customFormat="1">
      <c r="A218" s="26">
        <v>3</v>
      </c>
      <c r="B218" s="27"/>
      <c r="C218" s="24" t="s">
        <v>35</v>
      </c>
      <c r="D218" s="27" t="s">
        <v>22</v>
      </c>
      <c r="E218" s="112">
        <f>E216</f>
        <v>21.05</v>
      </c>
    </row>
    <row r="219" spans="1:5" s="30" customFormat="1" ht="38.25">
      <c r="A219" s="26">
        <v>4</v>
      </c>
      <c r="B219" s="27" t="s">
        <v>148</v>
      </c>
      <c r="C219" s="25" t="s">
        <v>423</v>
      </c>
      <c r="D219" s="27" t="s">
        <v>22</v>
      </c>
      <c r="E219" s="112">
        <v>13.05</v>
      </c>
    </row>
    <row r="220" spans="1:5" s="30" customFormat="1" ht="25.5">
      <c r="A220" s="26">
        <v>5</v>
      </c>
      <c r="B220" s="27"/>
      <c r="C220" s="24" t="s">
        <v>424</v>
      </c>
      <c r="D220" s="27" t="s">
        <v>10</v>
      </c>
      <c r="E220" s="112">
        <f>E219*0.6</f>
        <v>7.83</v>
      </c>
    </row>
    <row r="221" spans="1:5" s="30" customFormat="1">
      <c r="A221" s="26">
        <v>6</v>
      </c>
      <c r="B221" s="27"/>
      <c r="C221" s="24" t="s">
        <v>35</v>
      </c>
      <c r="D221" s="27" t="s">
        <v>22</v>
      </c>
      <c r="E221" s="112">
        <f>E219</f>
        <v>13.05</v>
      </c>
    </row>
    <row r="222" spans="1:5" s="30" customFormat="1">
      <c r="A222" s="26">
        <v>7</v>
      </c>
      <c r="B222" s="27" t="s">
        <v>148</v>
      </c>
      <c r="C222" s="25" t="s">
        <v>427</v>
      </c>
      <c r="D222" s="27" t="s">
        <v>22</v>
      </c>
      <c r="E222" s="112">
        <f>E216</f>
        <v>21.05</v>
      </c>
    </row>
    <row r="223" spans="1:5" s="30" customFormat="1">
      <c r="A223" s="26">
        <v>8</v>
      </c>
      <c r="B223" s="27"/>
      <c r="C223" s="24" t="s">
        <v>152</v>
      </c>
      <c r="D223" s="27" t="s">
        <v>10</v>
      </c>
      <c r="E223" s="112">
        <f>E222*0.5</f>
        <v>10.525</v>
      </c>
    </row>
    <row r="224" spans="1:5" s="30" customFormat="1">
      <c r="A224" s="26">
        <v>9</v>
      </c>
      <c r="B224" s="27"/>
      <c r="C224" s="24" t="s">
        <v>35</v>
      </c>
      <c r="D224" s="27" t="s">
        <v>22</v>
      </c>
      <c r="E224" s="112">
        <f>E222</f>
        <v>21.05</v>
      </c>
    </row>
    <row r="225" spans="1:5" s="30" customFormat="1">
      <c r="A225" s="26">
        <v>10</v>
      </c>
      <c r="B225" s="27" t="s">
        <v>148</v>
      </c>
      <c r="C225" s="25" t="s">
        <v>153</v>
      </c>
      <c r="D225" s="27" t="s">
        <v>10</v>
      </c>
      <c r="E225" s="112">
        <f>E223</f>
        <v>10.525</v>
      </c>
    </row>
    <row r="226" spans="1:5" s="30" customFormat="1">
      <c r="A226" s="26">
        <v>11</v>
      </c>
      <c r="B226" s="27"/>
      <c r="C226" s="24" t="s">
        <v>154</v>
      </c>
      <c r="D226" s="27" t="s">
        <v>37</v>
      </c>
      <c r="E226" s="112">
        <f>E225*0.38</f>
        <v>3.9995000000000003</v>
      </c>
    </row>
    <row r="227" spans="1:5" s="30" customFormat="1">
      <c r="A227" s="26">
        <v>12</v>
      </c>
      <c r="B227" s="27"/>
      <c r="C227" s="24" t="s">
        <v>35</v>
      </c>
      <c r="D227" s="27" t="s">
        <v>22</v>
      </c>
      <c r="E227" s="112">
        <f>E225</f>
        <v>10.525</v>
      </c>
    </row>
    <row r="228" spans="1:5" s="30" customFormat="1" ht="38.25">
      <c r="A228" s="26">
        <v>13</v>
      </c>
      <c r="B228" s="27" t="s">
        <v>148</v>
      </c>
      <c r="C228" s="25" t="s">
        <v>425</v>
      </c>
      <c r="D228" s="27" t="s">
        <v>22</v>
      </c>
      <c r="E228" s="112">
        <v>8</v>
      </c>
    </row>
    <row r="229" spans="1:5" s="30" customFormat="1" ht="28.5" customHeight="1">
      <c r="A229" s="26">
        <v>14</v>
      </c>
      <c r="B229" s="27"/>
      <c r="C229" s="24" t="s">
        <v>426</v>
      </c>
      <c r="D229" s="27" t="s">
        <v>10</v>
      </c>
      <c r="E229" s="112">
        <f>E228*0.4</f>
        <v>3.2</v>
      </c>
    </row>
    <row r="230" spans="1:5" s="30" customFormat="1">
      <c r="A230" s="26">
        <v>15</v>
      </c>
      <c r="B230" s="27"/>
      <c r="C230" s="24" t="s">
        <v>35</v>
      </c>
      <c r="D230" s="27" t="s">
        <v>22</v>
      </c>
      <c r="E230" s="112">
        <f>E228</f>
        <v>8</v>
      </c>
    </row>
    <row r="231" spans="1:5" s="30" customFormat="1">
      <c r="A231" s="26">
        <v>16</v>
      </c>
      <c r="B231" s="27" t="s">
        <v>148</v>
      </c>
      <c r="C231" s="25" t="s">
        <v>427</v>
      </c>
      <c r="D231" s="27" t="s">
        <v>22</v>
      </c>
      <c r="E231" s="112">
        <f>E225</f>
        <v>10.525</v>
      </c>
    </row>
    <row r="232" spans="1:5" s="30" customFormat="1">
      <c r="A232" s="26">
        <v>17</v>
      </c>
      <c r="B232" s="27"/>
      <c r="C232" s="24" t="s">
        <v>152</v>
      </c>
      <c r="D232" s="27" t="s">
        <v>10</v>
      </c>
      <c r="E232" s="112">
        <f>E231*0.3</f>
        <v>3.1575000000000002</v>
      </c>
    </row>
    <row r="233" spans="1:5" s="30" customFormat="1">
      <c r="A233" s="26">
        <v>18</v>
      </c>
      <c r="B233" s="27"/>
      <c r="C233" s="24" t="s">
        <v>35</v>
      </c>
      <c r="D233" s="27" t="s">
        <v>22</v>
      </c>
      <c r="E233" s="112">
        <f>E231</f>
        <v>10.525</v>
      </c>
    </row>
    <row r="234" spans="1:5" s="30" customFormat="1">
      <c r="A234" s="26">
        <v>19</v>
      </c>
      <c r="B234" s="27" t="s">
        <v>148</v>
      </c>
      <c r="C234" s="25" t="s">
        <v>153</v>
      </c>
      <c r="D234" s="27" t="s">
        <v>10</v>
      </c>
      <c r="E234" s="112">
        <f>E232</f>
        <v>3.1575000000000002</v>
      </c>
    </row>
    <row r="235" spans="1:5" s="30" customFormat="1">
      <c r="A235" s="26">
        <v>20</v>
      </c>
      <c r="B235" s="27"/>
      <c r="C235" s="24" t="s">
        <v>154</v>
      </c>
      <c r="D235" s="27" t="s">
        <v>37</v>
      </c>
      <c r="E235" s="112">
        <f>E234*0.38</f>
        <v>1.1998500000000001</v>
      </c>
    </row>
    <row r="236" spans="1:5" s="30" customFormat="1">
      <c r="A236" s="26">
        <v>21</v>
      </c>
      <c r="B236" s="27"/>
      <c r="C236" s="24" t="s">
        <v>35</v>
      </c>
      <c r="D236" s="27" t="s">
        <v>22</v>
      </c>
      <c r="E236" s="112">
        <f>E234</f>
        <v>3.1575000000000002</v>
      </c>
    </row>
    <row r="237" spans="1:5" s="1" customFormat="1" ht="27.75" customHeight="1">
      <c r="A237" s="37"/>
      <c r="B237" s="12"/>
      <c r="C237" s="38" t="s">
        <v>404</v>
      </c>
      <c r="D237" s="39"/>
      <c r="E237" s="121"/>
    </row>
    <row r="238" spans="1:5" s="30" customFormat="1" ht="38.25">
      <c r="A238" s="26">
        <v>1</v>
      </c>
      <c r="B238" s="27" t="s">
        <v>148</v>
      </c>
      <c r="C238" s="25" t="s">
        <v>421</v>
      </c>
      <c r="D238" s="27" t="s">
        <v>405</v>
      </c>
      <c r="E238" s="112">
        <v>1</v>
      </c>
    </row>
    <row r="239" spans="1:5" s="30" customFormat="1">
      <c r="A239" s="26">
        <v>2</v>
      </c>
      <c r="B239" s="27"/>
      <c r="C239" s="24" t="s">
        <v>406</v>
      </c>
      <c r="D239" s="27" t="s">
        <v>20</v>
      </c>
      <c r="E239" s="112">
        <v>0.2</v>
      </c>
    </row>
    <row r="240" spans="1:5" s="30" customFormat="1">
      <c r="A240" s="26">
        <v>2</v>
      </c>
      <c r="B240" s="27"/>
      <c r="C240" s="24" t="s">
        <v>407</v>
      </c>
      <c r="D240" s="27" t="s">
        <v>10</v>
      </c>
      <c r="E240" s="112">
        <v>2</v>
      </c>
    </row>
    <row r="241" spans="1:5" s="30" customFormat="1">
      <c r="A241" s="26">
        <v>3</v>
      </c>
      <c r="B241" s="27"/>
      <c r="C241" s="24" t="s">
        <v>140</v>
      </c>
      <c r="D241" s="27" t="s">
        <v>10</v>
      </c>
      <c r="E241" s="112">
        <v>1.5</v>
      </c>
    </row>
    <row r="242" spans="1:5" s="30" customFormat="1">
      <c r="A242" s="26">
        <v>3</v>
      </c>
      <c r="B242" s="27"/>
      <c r="C242" s="24" t="s">
        <v>422</v>
      </c>
      <c r="D242" s="27" t="s">
        <v>408</v>
      </c>
      <c r="E242" s="112">
        <v>1</v>
      </c>
    </row>
    <row r="243" spans="1:5" s="30" customFormat="1">
      <c r="A243" s="26">
        <v>4</v>
      </c>
      <c r="B243" s="27"/>
      <c r="C243" s="24" t="s">
        <v>35</v>
      </c>
      <c r="D243" s="27" t="s">
        <v>22</v>
      </c>
      <c r="E243" s="112">
        <f>E238</f>
        <v>1</v>
      </c>
    </row>
    <row r="244" spans="1:5" s="1" customFormat="1" ht="14.25" customHeight="1" thickBot="1">
      <c r="A244" s="8"/>
      <c r="B244" s="15"/>
      <c r="C244" s="9"/>
      <c r="D244" s="10"/>
      <c r="E244" s="114"/>
    </row>
    <row r="245" spans="1:5" s="1" customFormat="1">
      <c r="A245" s="63"/>
      <c r="B245" s="4"/>
      <c r="C245" s="176" t="s">
        <v>1</v>
      </c>
      <c r="D245" s="177"/>
      <c r="E245" s="178"/>
    </row>
    <row r="246" spans="1:5" s="1" customFormat="1">
      <c r="A246" s="11"/>
      <c r="B246" s="12"/>
      <c r="C246" s="160" t="s">
        <v>11</v>
      </c>
      <c r="D246" s="160"/>
      <c r="E246" s="161"/>
    </row>
    <row r="247" spans="1:5" s="1" customFormat="1" ht="13.5" thickBot="1">
      <c r="A247" s="13"/>
      <c r="B247" s="14"/>
      <c r="C247" s="162" t="s">
        <v>9</v>
      </c>
      <c r="D247" s="162"/>
      <c r="E247" s="163"/>
    </row>
    <row r="248" spans="1:5" s="94" customFormat="1" ht="12.75" customHeight="1">
      <c r="C248" s="132"/>
      <c r="D248" s="132"/>
      <c r="E248" s="97"/>
    </row>
    <row r="249" spans="1:5" s="6" customFormat="1" ht="12.75" customHeight="1">
      <c r="C249" s="164" t="s">
        <v>391</v>
      </c>
      <c r="D249" s="164"/>
      <c r="E249" s="164"/>
    </row>
    <row r="250" spans="1:5" s="6" customFormat="1">
      <c r="C250" s="174" t="s">
        <v>80</v>
      </c>
      <c r="D250" s="174"/>
      <c r="E250" s="174"/>
    </row>
    <row r="251" spans="1:5" s="6" customFormat="1">
      <c r="C251" s="175" t="s">
        <v>2</v>
      </c>
      <c r="D251" s="175"/>
      <c r="E251" s="175"/>
    </row>
    <row r="252" spans="1:5" s="1" customFormat="1" ht="13.5" thickBot="1"/>
    <row r="253" spans="1:5" s="7" customFormat="1">
      <c r="A253" s="170" t="s">
        <v>0</v>
      </c>
      <c r="B253" s="170" t="s">
        <v>3</v>
      </c>
      <c r="C253" s="172" t="s">
        <v>4</v>
      </c>
      <c r="D253" s="170" t="s">
        <v>5</v>
      </c>
      <c r="E253" s="170" t="s">
        <v>6</v>
      </c>
    </row>
    <row r="254" spans="1:5" s="7" customFormat="1" ht="54" customHeight="1" thickBot="1">
      <c r="A254" s="171"/>
      <c r="B254" s="171"/>
      <c r="C254" s="173"/>
      <c r="D254" s="171"/>
      <c r="E254" s="171"/>
    </row>
    <row r="255" spans="1:5" s="7" customFormat="1" ht="13.5" thickBot="1">
      <c r="A255" s="40" t="s">
        <v>7</v>
      </c>
      <c r="B255" s="41" t="s">
        <v>8</v>
      </c>
      <c r="C255" s="42">
        <v>3</v>
      </c>
      <c r="D255" s="43">
        <v>4</v>
      </c>
      <c r="E255" s="116">
        <v>5</v>
      </c>
    </row>
    <row r="256" spans="1:5" s="1" customFormat="1" ht="18.75" customHeight="1">
      <c r="A256" s="33"/>
      <c r="B256" s="21"/>
      <c r="C256" s="34" t="s">
        <v>137</v>
      </c>
      <c r="D256" s="35"/>
      <c r="E256" s="115"/>
    </row>
    <row r="257" spans="1:7" s="30" customFormat="1">
      <c r="A257" s="26">
        <v>1</v>
      </c>
      <c r="B257" s="27" t="s">
        <v>41</v>
      </c>
      <c r="C257" s="22" t="s">
        <v>81</v>
      </c>
      <c r="D257" s="27" t="s">
        <v>10</v>
      </c>
      <c r="E257" s="112">
        <f>22.24+65.56</f>
        <v>87.8</v>
      </c>
    </row>
    <row r="258" spans="1:7" s="51" customFormat="1" ht="14.25" customHeight="1">
      <c r="A258" s="48">
        <v>2</v>
      </c>
      <c r="B258" s="49" t="s">
        <v>41</v>
      </c>
      <c r="C258" s="93" t="s">
        <v>135</v>
      </c>
      <c r="D258" s="50" t="s">
        <v>10</v>
      </c>
      <c r="E258" s="106">
        <v>6.56</v>
      </c>
    </row>
    <row r="259" spans="1:7" s="51" customFormat="1" ht="14.25" customHeight="1">
      <c r="A259" s="48">
        <v>3</v>
      </c>
      <c r="B259" s="49"/>
      <c r="C259" s="52" t="s">
        <v>104</v>
      </c>
      <c r="D259" s="50" t="s">
        <v>38</v>
      </c>
      <c r="E259" s="124">
        <f>E258*15</f>
        <v>98.399999999999991</v>
      </c>
    </row>
    <row r="260" spans="1:7" s="1" customFormat="1" ht="14.25" customHeight="1">
      <c r="A260" s="119">
        <v>4</v>
      </c>
      <c r="B260" s="53"/>
      <c r="C260" s="61" t="s">
        <v>36</v>
      </c>
      <c r="D260" s="54" t="s">
        <v>37</v>
      </c>
      <c r="E260" s="123">
        <f>E258*0.15</f>
        <v>0.98399999999999987</v>
      </c>
    </row>
    <row r="261" spans="1:7" s="30" customFormat="1">
      <c r="A261" s="26">
        <v>5</v>
      </c>
      <c r="B261" s="27" t="s">
        <v>41</v>
      </c>
      <c r="C261" s="22" t="s">
        <v>82</v>
      </c>
      <c r="D261" s="27" t="s">
        <v>10</v>
      </c>
      <c r="E261" s="112">
        <f>E257</f>
        <v>87.8</v>
      </c>
    </row>
    <row r="262" spans="1:7" s="30" customFormat="1">
      <c r="A262" s="26">
        <v>6</v>
      </c>
      <c r="B262" s="27"/>
      <c r="C262" s="23" t="s">
        <v>36</v>
      </c>
      <c r="D262" s="27" t="s">
        <v>37</v>
      </c>
      <c r="E262" s="112">
        <f>E261*0.15</f>
        <v>13.17</v>
      </c>
    </row>
    <row r="263" spans="1:7" s="30" customFormat="1">
      <c r="A263" s="26">
        <v>7</v>
      </c>
      <c r="B263" s="27" t="s">
        <v>41</v>
      </c>
      <c r="C263" s="22" t="s">
        <v>83</v>
      </c>
      <c r="D263" s="27" t="s">
        <v>10</v>
      </c>
      <c r="E263" s="112">
        <f>E257</f>
        <v>87.8</v>
      </c>
    </row>
    <row r="264" spans="1:7" s="30" customFormat="1">
      <c r="A264" s="26">
        <v>8</v>
      </c>
      <c r="B264" s="27" t="s">
        <v>41</v>
      </c>
      <c r="C264" s="22" t="s">
        <v>86</v>
      </c>
      <c r="D264" s="27" t="s">
        <v>10</v>
      </c>
      <c r="E264" s="112">
        <f>E257</f>
        <v>87.8</v>
      </c>
    </row>
    <row r="265" spans="1:7" s="30" customFormat="1">
      <c r="A265" s="26">
        <v>9</v>
      </c>
      <c r="B265" s="27"/>
      <c r="C265" s="23" t="s">
        <v>84</v>
      </c>
      <c r="D265" s="27" t="s">
        <v>38</v>
      </c>
      <c r="E265" s="112">
        <f>E264*1.5*1.05</f>
        <v>138.285</v>
      </c>
    </row>
    <row r="266" spans="1:7" s="30" customFormat="1">
      <c r="A266" s="26">
        <v>10</v>
      </c>
      <c r="B266" s="27"/>
      <c r="C266" s="23" t="s">
        <v>43</v>
      </c>
      <c r="D266" s="27" t="s">
        <v>22</v>
      </c>
      <c r="E266" s="112">
        <f>E264*0.1</f>
        <v>8.7799999999999994</v>
      </c>
    </row>
    <row r="267" spans="1:7" s="30" customFormat="1">
      <c r="A267" s="26">
        <v>11</v>
      </c>
      <c r="B267" s="27" t="s">
        <v>49</v>
      </c>
      <c r="C267" s="22" t="s">
        <v>85</v>
      </c>
      <c r="D267" s="27" t="s">
        <v>10</v>
      </c>
      <c r="E267" s="112">
        <f>E257</f>
        <v>87.8</v>
      </c>
    </row>
    <row r="268" spans="1:7" s="30" customFormat="1">
      <c r="A268" s="26">
        <v>12</v>
      </c>
      <c r="B268" s="44"/>
      <c r="C268" s="23" t="s">
        <v>87</v>
      </c>
      <c r="D268" s="27" t="s">
        <v>37</v>
      </c>
      <c r="E268" s="112">
        <f>E267*0.37</f>
        <v>32.485999999999997</v>
      </c>
    </row>
    <row r="269" spans="1:7" s="30" customFormat="1">
      <c r="A269" s="26">
        <v>13</v>
      </c>
      <c r="B269" s="27" t="s">
        <v>49</v>
      </c>
      <c r="C269" s="22" t="s">
        <v>88</v>
      </c>
      <c r="D269" s="27" t="s">
        <v>12</v>
      </c>
      <c r="E269" s="112">
        <v>1</v>
      </c>
    </row>
    <row r="270" spans="1:7" s="1" customFormat="1" ht="18.75" customHeight="1">
      <c r="A270" s="117"/>
      <c r="B270" s="45"/>
      <c r="C270" s="46" t="s">
        <v>410</v>
      </c>
      <c r="D270" s="47"/>
      <c r="E270" s="122"/>
    </row>
    <row r="271" spans="1:7" s="51" customFormat="1" ht="14.25" customHeight="1">
      <c r="A271" s="48">
        <v>1</v>
      </c>
      <c r="B271" s="49" t="s">
        <v>92</v>
      </c>
      <c r="C271" s="93" t="s">
        <v>130</v>
      </c>
      <c r="D271" s="50" t="s">
        <v>10</v>
      </c>
      <c r="E271" s="106">
        <f>11.55+18.1+2.28+2.28+8.64+8.56+8.02</f>
        <v>59.430000000000007</v>
      </c>
    </row>
    <row r="272" spans="1:7" s="51" customFormat="1" ht="14.25" customHeight="1">
      <c r="A272" s="48">
        <v>2</v>
      </c>
      <c r="B272" s="49"/>
      <c r="C272" s="52" t="s">
        <v>131</v>
      </c>
      <c r="D272" s="50" t="s">
        <v>22</v>
      </c>
      <c r="E272" s="106">
        <f>E271*2.5*1.05</f>
        <v>156.00375000000003</v>
      </c>
      <c r="G272" s="136"/>
    </row>
    <row r="273" spans="1:5" s="1" customFormat="1" ht="14.25" customHeight="1">
      <c r="A273" s="119">
        <v>3</v>
      </c>
      <c r="B273" s="53"/>
      <c r="C273" s="52" t="s">
        <v>132</v>
      </c>
      <c r="D273" s="54" t="s">
        <v>22</v>
      </c>
      <c r="E273" s="123">
        <f>E272*0.7</f>
        <v>109.20262500000001</v>
      </c>
    </row>
    <row r="274" spans="1:5" s="51" customFormat="1" ht="14.25" customHeight="1">
      <c r="A274" s="48">
        <v>4</v>
      </c>
      <c r="B274" s="49"/>
      <c r="C274" s="52" t="s">
        <v>133</v>
      </c>
      <c r="D274" s="50" t="s">
        <v>26</v>
      </c>
      <c r="E274" s="106">
        <f>ROUND(E273/0.15*1.1,0)</f>
        <v>801</v>
      </c>
    </row>
    <row r="275" spans="1:5" s="51" customFormat="1" ht="14.25" customHeight="1">
      <c r="A275" s="48">
        <v>5</v>
      </c>
      <c r="B275" s="49"/>
      <c r="C275" s="52" t="s">
        <v>134</v>
      </c>
      <c r="D275" s="50" t="s">
        <v>22</v>
      </c>
      <c r="E275" s="106">
        <f>E273</f>
        <v>109.20262500000001</v>
      </c>
    </row>
    <row r="276" spans="1:5" s="51" customFormat="1" ht="14.25" customHeight="1">
      <c r="A276" s="119">
        <v>6</v>
      </c>
      <c r="B276" s="49"/>
      <c r="C276" s="52" t="s">
        <v>98</v>
      </c>
      <c r="D276" s="50" t="s">
        <v>10</v>
      </c>
      <c r="E276" s="106">
        <f>E271*2.2</f>
        <v>130.74600000000004</v>
      </c>
    </row>
    <row r="277" spans="1:5" s="51" customFormat="1" ht="14.25" customHeight="1">
      <c r="A277" s="48">
        <v>7</v>
      </c>
      <c r="B277" s="49"/>
      <c r="C277" s="56" t="s">
        <v>99</v>
      </c>
      <c r="D277" s="55" t="s">
        <v>26</v>
      </c>
      <c r="E277" s="133">
        <f>ROUND(E271*1*20,0)</f>
        <v>1189</v>
      </c>
    </row>
    <row r="278" spans="1:5" s="51" customFormat="1" ht="14.25" customHeight="1">
      <c r="A278" s="48">
        <v>8</v>
      </c>
      <c r="B278" s="49"/>
      <c r="C278" s="56" t="s">
        <v>100</v>
      </c>
      <c r="D278" s="55" t="s">
        <v>22</v>
      </c>
      <c r="E278" s="107">
        <f>E271*0.75</f>
        <v>44.572500000000005</v>
      </c>
    </row>
    <row r="279" spans="1:5" s="60" customFormat="1" ht="16.5" customHeight="1">
      <c r="A279" s="119">
        <v>9</v>
      </c>
      <c r="B279" s="57"/>
      <c r="C279" s="58" t="s">
        <v>101</v>
      </c>
      <c r="D279" s="59" t="s">
        <v>38</v>
      </c>
      <c r="E279" s="108">
        <f>E278*0.25*1.1</f>
        <v>12.257437500000002</v>
      </c>
    </row>
    <row r="280" spans="1:5" s="51" customFormat="1" ht="14.25" customHeight="1">
      <c r="A280" s="48">
        <v>10</v>
      </c>
      <c r="B280" s="49"/>
      <c r="C280" s="52" t="s">
        <v>103</v>
      </c>
      <c r="D280" s="50" t="s">
        <v>10</v>
      </c>
      <c r="E280" s="106">
        <f>E271</f>
        <v>59.430000000000007</v>
      </c>
    </row>
    <row r="281" spans="1:5" s="51" customFormat="1" ht="15" customHeight="1">
      <c r="A281" s="48">
        <v>11</v>
      </c>
      <c r="B281" s="49" t="s">
        <v>41</v>
      </c>
      <c r="C281" s="93" t="s">
        <v>136</v>
      </c>
      <c r="D281" s="50" t="s">
        <v>10</v>
      </c>
      <c r="E281" s="106">
        <f>E271</f>
        <v>59.430000000000007</v>
      </c>
    </row>
    <row r="282" spans="1:5" s="51" customFormat="1" ht="15" customHeight="1">
      <c r="A282" s="119">
        <v>12</v>
      </c>
      <c r="B282" s="49"/>
      <c r="C282" s="52" t="s">
        <v>113</v>
      </c>
      <c r="D282" s="50" t="s">
        <v>38</v>
      </c>
      <c r="E282" s="106">
        <f>E281*1.5</f>
        <v>89.14500000000001</v>
      </c>
    </row>
    <row r="283" spans="1:5" s="1" customFormat="1" ht="15" customHeight="1">
      <c r="A283" s="48">
        <v>13</v>
      </c>
      <c r="B283" s="53"/>
      <c r="C283" s="61" t="s">
        <v>36</v>
      </c>
      <c r="D283" s="54" t="s">
        <v>37</v>
      </c>
      <c r="E283" s="123">
        <f>E281*0.15</f>
        <v>8.9145000000000003</v>
      </c>
    </row>
    <row r="284" spans="1:5" s="51" customFormat="1" ht="15" customHeight="1">
      <c r="A284" s="48">
        <v>14</v>
      </c>
      <c r="B284" s="49" t="s">
        <v>49</v>
      </c>
      <c r="C284" s="93" t="s">
        <v>85</v>
      </c>
      <c r="D284" s="50" t="s">
        <v>10</v>
      </c>
      <c r="E284" s="106">
        <f>E281</f>
        <v>59.430000000000007</v>
      </c>
    </row>
    <row r="285" spans="1:5" s="51" customFormat="1" ht="15" customHeight="1">
      <c r="A285" s="119">
        <v>15</v>
      </c>
      <c r="B285" s="49"/>
      <c r="C285" s="52" t="s">
        <v>115</v>
      </c>
      <c r="D285" s="50" t="s">
        <v>37</v>
      </c>
      <c r="E285" s="106">
        <f>E284*0.32</f>
        <v>19.017600000000002</v>
      </c>
    </row>
    <row r="286" spans="1:5" s="1" customFormat="1" ht="18.75" customHeight="1">
      <c r="A286" s="117"/>
      <c r="B286" s="45"/>
      <c r="C286" s="46" t="s">
        <v>411</v>
      </c>
      <c r="D286" s="47"/>
      <c r="E286" s="122"/>
    </row>
    <row r="287" spans="1:5" s="51" customFormat="1" ht="14.25" customHeight="1">
      <c r="A287" s="48">
        <v>1</v>
      </c>
      <c r="B287" s="49" t="s">
        <v>92</v>
      </c>
      <c r="C287" s="93" t="s">
        <v>130</v>
      </c>
      <c r="D287" s="50" t="s">
        <v>10</v>
      </c>
      <c r="E287" s="106">
        <f>2.1+4.97+11.89</f>
        <v>18.96</v>
      </c>
    </row>
    <row r="288" spans="1:5" s="51" customFormat="1" ht="14.25" customHeight="1">
      <c r="A288" s="48">
        <v>2</v>
      </c>
      <c r="B288" s="49"/>
      <c r="C288" s="52" t="s">
        <v>131</v>
      </c>
      <c r="D288" s="50" t="s">
        <v>22</v>
      </c>
      <c r="E288" s="106">
        <f>E287*2.5*1.05</f>
        <v>49.77000000000001</v>
      </c>
    </row>
    <row r="289" spans="1:5" s="1" customFormat="1" ht="14.25" customHeight="1">
      <c r="A289" s="119">
        <v>3</v>
      </c>
      <c r="B289" s="53"/>
      <c r="C289" s="52" t="s">
        <v>132</v>
      </c>
      <c r="D289" s="54" t="s">
        <v>22</v>
      </c>
      <c r="E289" s="123">
        <f>E288*0.7</f>
        <v>34.839000000000006</v>
      </c>
    </row>
    <row r="290" spans="1:5" s="51" customFormat="1" ht="14.25" customHeight="1">
      <c r="A290" s="48">
        <v>4</v>
      </c>
      <c r="B290" s="49"/>
      <c r="C290" s="52" t="s">
        <v>133</v>
      </c>
      <c r="D290" s="50" t="s">
        <v>26</v>
      </c>
      <c r="E290" s="106">
        <f>ROUND(E289/0.15*1.1,0)</f>
        <v>255</v>
      </c>
    </row>
    <row r="291" spans="1:5" s="51" customFormat="1" ht="14.25" customHeight="1">
      <c r="A291" s="48">
        <v>5</v>
      </c>
      <c r="B291" s="49"/>
      <c r="C291" s="52" t="s">
        <v>134</v>
      </c>
      <c r="D291" s="50" t="s">
        <v>22</v>
      </c>
      <c r="E291" s="106">
        <f>E289</f>
        <v>34.839000000000006</v>
      </c>
    </row>
    <row r="292" spans="1:5" s="51" customFormat="1" ht="14.25" customHeight="1">
      <c r="A292" s="119">
        <v>6</v>
      </c>
      <c r="B292" s="49"/>
      <c r="C292" s="52" t="s">
        <v>412</v>
      </c>
      <c r="D292" s="50" t="s">
        <v>10</v>
      </c>
      <c r="E292" s="106">
        <f>E287*1.03</f>
        <v>19.5288</v>
      </c>
    </row>
    <row r="293" spans="1:5" s="30" customFormat="1">
      <c r="A293" s="48">
        <v>7</v>
      </c>
      <c r="B293" s="27"/>
      <c r="C293" s="24" t="s">
        <v>73</v>
      </c>
      <c r="D293" s="27" t="s">
        <v>10</v>
      </c>
      <c r="E293" s="112">
        <f>E287*1.2</f>
        <v>22.751999999999999</v>
      </c>
    </row>
    <row r="294" spans="1:5" s="51" customFormat="1" ht="14.25" customHeight="1">
      <c r="A294" s="48">
        <v>8</v>
      </c>
      <c r="B294" s="49"/>
      <c r="C294" s="52" t="s">
        <v>98</v>
      </c>
      <c r="D294" s="50" t="s">
        <v>10</v>
      </c>
      <c r="E294" s="106">
        <f>E287*2.2</f>
        <v>41.712000000000003</v>
      </c>
    </row>
    <row r="295" spans="1:5" s="51" customFormat="1" ht="14.25" customHeight="1">
      <c r="A295" s="119">
        <v>9</v>
      </c>
      <c r="B295" s="49"/>
      <c r="C295" s="56" t="s">
        <v>99</v>
      </c>
      <c r="D295" s="55" t="s">
        <v>26</v>
      </c>
      <c r="E295" s="133">
        <f>ROUND(E287*1*20,0)</f>
        <v>379</v>
      </c>
    </row>
    <row r="296" spans="1:5" s="51" customFormat="1" ht="14.25" customHeight="1">
      <c r="A296" s="48">
        <v>10</v>
      </c>
      <c r="B296" s="49"/>
      <c r="C296" s="56" t="s">
        <v>100</v>
      </c>
      <c r="D296" s="55" t="s">
        <v>22</v>
      </c>
      <c r="E296" s="107">
        <f>E287*0.75</f>
        <v>14.22</v>
      </c>
    </row>
    <row r="297" spans="1:5" s="60" customFormat="1" ht="16.5" customHeight="1">
      <c r="A297" s="48">
        <v>11</v>
      </c>
      <c r="B297" s="57"/>
      <c r="C297" s="58" t="s">
        <v>101</v>
      </c>
      <c r="D297" s="59" t="s">
        <v>38</v>
      </c>
      <c r="E297" s="108">
        <f>E296*0.25*1.1</f>
        <v>3.9105000000000003</v>
      </c>
    </row>
    <row r="298" spans="1:5" s="51" customFormat="1" ht="14.25" customHeight="1">
      <c r="A298" s="119">
        <v>12</v>
      </c>
      <c r="B298" s="49"/>
      <c r="C298" s="52" t="s">
        <v>103</v>
      </c>
      <c r="D298" s="50" t="s">
        <v>10</v>
      </c>
      <c r="E298" s="106">
        <f>E287</f>
        <v>18.96</v>
      </c>
    </row>
    <row r="299" spans="1:5" s="51" customFormat="1" ht="15" customHeight="1">
      <c r="A299" s="48">
        <v>13</v>
      </c>
      <c r="B299" s="49" t="s">
        <v>41</v>
      </c>
      <c r="C299" s="93" t="s">
        <v>136</v>
      </c>
      <c r="D299" s="50" t="s">
        <v>10</v>
      </c>
      <c r="E299" s="106">
        <f>E287</f>
        <v>18.96</v>
      </c>
    </row>
    <row r="300" spans="1:5" s="51" customFormat="1" ht="15" customHeight="1">
      <c r="A300" s="48">
        <v>14</v>
      </c>
      <c r="B300" s="49"/>
      <c r="C300" s="52" t="s">
        <v>113</v>
      </c>
      <c r="D300" s="50" t="s">
        <v>38</v>
      </c>
      <c r="E300" s="106">
        <f>E299*1.5</f>
        <v>28.44</v>
      </c>
    </row>
    <row r="301" spans="1:5" s="1" customFormat="1" ht="15" customHeight="1">
      <c r="A301" s="119">
        <v>15</v>
      </c>
      <c r="B301" s="53"/>
      <c r="C301" s="61" t="s">
        <v>36</v>
      </c>
      <c r="D301" s="54" t="s">
        <v>37</v>
      </c>
      <c r="E301" s="123">
        <f>E299*0.15</f>
        <v>2.8439999999999999</v>
      </c>
    </row>
    <row r="302" spans="1:5" s="51" customFormat="1" ht="15" customHeight="1">
      <c r="A302" s="48">
        <v>16</v>
      </c>
      <c r="B302" s="49" t="s">
        <v>49</v>
      </c>
      <c r="C302" s="93" t="s">
        <v>85</v>
      </c>
      <c r="D302" s="50" t="s">
        <v>10</v>
      </c>
      <c r="E302" s="106">
        <f>E299</f>
        <v>18.96</v>
      </c>
    </row>
    <row r="303" spans="1:5" s="51" customFormat="1" ht="15" customHeight="1">
      <c r="A303" s="48">
        <v>17</v>
      </c>
      <c r="B303" s="49"/>
      <c r="C303" s="52" t="s">
        <v>115</v>
      </c>
      <c r="D303" s="50" t="s">
        <v>37</v>
      </c>
      <c r="E303" s="106">
        <f>E302*0.32</f>
        <v>6.0672000000000006</v>
      </c>
    </row>
    <row r="304" spans="1:5" s="1" customFormat="1" ht="14.25" customHeight="1" thickBot="1">
      <c r="A304" s="8"/>
      <c r="B304" s="15"/>
      <c r="C304" s="9"/>
      <c r="D304" s="10"/>
      <c r="E304" s="114"/>
    </row>
    <row r="305" spans="1:5" s="1" customFormat="1">
      <c r="A305" s="20"/>
      <c r="B305" s="21"/>
      <c r="C305" s="167" t="s">
        <v>1</v>
      </c>
      <c r="D305" s="168"/>
      <c r="E305" s="169"/>
    </row>
    <row r="306" spans="1:5" s="1" customFormat="1">
      <c r="A306" s="11"/>
      <c r="B306" s="12"/>
      <c r="C306" s="160" t="s">
        <v>11</v>
      </c>
      <c r="D306" s="160"/>
      <c r="E306" s="161"/>
    </row>
    <row r="307" spans="1:5" s="1" customFormat="1" ht="13.5" thickBot="1">
      <c r="A307" s="13"/>
      <c r="B307" s="14"/>
      <c r="C307" s="162" t="s">
        <v>9</v>
      </c>
      <c r="D307" s="162"/>
      <c r="E307" s="163"/>
    </row>
    <row r="308" spans="1:5" s="94" customFormat="1" ht="12.75" customHeight="1">
      <c r="C308" s="132"/>
      <c r="D308" s="132"/>
      <c r="E308" s="97"/>
    </row>
    <row r="309" spans="1:5" s="6" customFormat="1" ht="12.75" customHeight="1">
      <c r="C309" s="164" t="s">
        <v>392</v>
      </c>
      <c r="D309" s="164"/>
      <c r="E309" s="164"/>
    </row>
    <row r="310" spans="1:5" s="6" customFormat="1">
      <c r="C310" s="174" t="s">
        <v>89</v>
      </c>
      <c r="D310" s="174"/>
      <c r="E310" s="174"/>
    </row>
    <row r="311" spans="1:5" s="6" customFormat="1">
      <c r="C311" s="175" t="s">
        <v>2</v>
      </c>
      <c r="D311" s="175"/>
      <c r="E311" s="175"/>
    </row>
    <row r="312" spans="1:5" s="6" customFormat="1" ht="12.75" customHeight="1">
      <c r="C312" s="130"/>
      <c r="D312" s="130"/>
      <c r="E312" s="130"/>
    </row>
    <row r="313" spans="1:5" s="1" customFormat="1" ht="13.5" thickBot="1"/>
    <row r="314" spans="1:5" s="7" customFormat="1">
      <c r="A314" s="170" t="s">
        <v>0</v>
      </c>
      <c r="B314" s="170" t="s">
        <v>3</v>
      </c>
      <c r="C314" s="172" t="s">
        <v>4</v>
      </c>
      <c r="D314" s="170" t="s">
        <v>5</v>
      </c>
      <c r="E314" s="170" t="s">
        <v>6</v>
      </c>
    </row>
    <row r="315" spans="1:5" s="7" customFormat="1" ht="69.75" customHeight="1" thickBot="1">
      <c r="A315" s="171"/>
      <c r="B315" s="171"/>
      <c r="C315" s="173"/>
      <c r="D315" s="171"/>
      <c r="E315" s="171"/>
    </row>
    <row r="316" spans="1:5" s="7" customFormat="1" ht="13.5" thickBot="1">
      <c r="A316" s="40" t="s">
        <v>7</v>
      </c>
      <c r="B316" s="41" t="s">
        <v>8</v>
      </c>
      <c r="C316" s="42">
        <v>3</v>
      </c>
      <c r="D316" s="43">
        <v>4</v>
      </c>
      <c r="E316" s="116">
        <v>5</v>
      </c>
    </row>
    <row r="317" spans="1:5" s="1" customFormat="1" ht="16.5" customHeight="1">
      <c r="A317" s="117"/>
      <c r="B317" s="45"/>
      <c r="C317" s="46" t="s">
        <v>181</v>
      </c>
      <c r="D317" s="47"/>
      <c r="E317" s="122"/>
    </row>
    <row r="318" spans="1:5" s="51" customFormat="1" ht="14.25" customHeight="1">
      <c r="A318" s="48">
        <v>1</v>
      </c>
      <c r="B318" s="49" t="s">
        <v>92</v>
      </c>
      <c r="C318" s="93" t="s">
        <v>93</v>
      </c>
      <c r="D318" s="50" t="s">
        <v>10</v>
      </c>
      <c r="E318" s="106">
        <f>(2.611+2.4+2.02)*2.88</f>
        <v>20.249280000000002</v>
      </c>
    </row>
    <row r="319" spans="1:5" s="51" customFormat="1" ht="14.25" customHeight="1">
      <c r="A319" s="48">
        <v>2</v>
      </c>
      <c r="B319" s="49"/>
      <c r="C319" s="52" t="s">
        <v>94</v>
      </c>
      <c r="D319" s="50" t="s">
        <v>22</v>
      </c>
      <c r="E319" s="106">
        <f>E318*2.5*1.05</f>
        <v>53.154360000000004</v>
      </c>
    </row>
    <row r="320" spans="1:5" s="1" customFormat="1" ht="14.25" customHeight="1">
      <c r="A320" s="119">
        <v>3</v>
      </c>
      <c r="B320" s="53"/>
      <c r="C320" s="52" t="s">
        <v>95</v>
      </c>
      <c r="D320" s="54" t="s">
        <v>22</v>
      </c>
      <c r="E320" s="123">
        <f>E319*0.7</f>
        <v>37.208052000000002</v>
      </c>
    </row>
    <row r="321" spans="1:5" s="51" customFormat="1" ht="14.25" customHeight="1">
      <c r="A321" s="48">
        <v>4</v>
      </c>
      <c r="B321" s="49"/>
      <c r="C321" s="52" t="s">
        <v>39</v>
      </c>
      <c r="D321" s="50" t="s">
        <v>26</v>
      </c>
      <c r="E321" s="106">
        <f>ROUND(E320/0.15+10,0)</f>
        <v>258</v>
      </c>
    </row>
    <row r="322" spans="1:5" s="51" customFormat="1" ht="14.25" customHeight="1">
      <c r="A322" s="48">
        <v>5</v>
      </c>
      <c r="B322" s="49"/>
      <c r="C322" s="52" t="s">
        <v>96</v>
      </c>
      <c r="D322" s="50" t="s">
        <v>22</v>
      </c>
      <c r="E322" s="106">
        <f>E320</f>
        <v>37.208052000000002</v>
      </c>
    </row>
    <row r="323" spans="1:5" s="51" customFormat="1" ht="14.25" customHeight="1">
      <c r="A323" s="48">
        <v>6</v>
      </c>
      <c r="B323" s="49"/>
      <c r="C323" s="52" t="s">
        <v>97</v>
      </c>
      <c r="D323" s="50" t="s">
        <v>10</v>
      </c>
      <c r="E323" s="106">
        <f>E318*1.03</f>
        <v>20.856758400000004</v>
      </c>
    </row>
    <row r="324" spans="1:5" s="51" customFormat="1" ht="14.25" customHeight="1">
      <c r="A324" s="48">
        <v>7</v>
      </c>
      <c r="B324" s="49"/>
      <c r="C324" s="52" t="s">
        <v>98</v>
      </c>
      <c r="D324" s="55" t="s">
        <v>10</v>
      </c>
      <c r="E324" s="107">
        <f>E318*4.4-5.92*2.88*4.4</f>
        <v>14.078592000000029</v>
      </c>
    </row>
    <row r="325" spans="1:5" s="51" customFormat="1" ht="14.25" customHeight="1">
      <c r="A325" s="119">
        <v>8</v>
      </c>
      <c r="B325" s="49"/>
      <c r="C325" s="52" t="s">
        <v>155</v>
      </c>
      <c r="D325" s="55" t="s">
        <v>10</v>
      </c>
      <c r="E325" s="107">
        <f>5.92*2.88*4.4</f>
        <v>75.018239999999992</v>
      </c>
    </row>
    <row r="326" spans="1:5" s="51" customFormat="1" ht="14.25" customHeight="1">
      <c r="A326" s="48">
        <v>9</v>
      </c>
      <c r="B326" s="49"/>
      <c r="C326" s="56" t="s">
        <v>99</v>
      </c>
      <c r="D326" s="55" t="s">
        <v>26</v>
      </c>
      <c r="E326" s="107">
        <f>ROUND(E318*4*20,0)</f>
        <v>1620</v>
      </c>
    </row>
    <row r="327" spans="1:5" s="51" customFormat="1" ht="14.25" customHeight="1">
      <c r="A327" s="48">
        <v>10</v>
      </c>
      <c r="B327" s="49"/>
      <c r="C327" s="56" t="s">
        <v>100</v>
      </c>
      <c r="D327" s="55" t="s">
        <v>22</v>
      </c>
      <c r="E327" s="107">
        <f>E318*0.75</f>
        <v>15.186960000000003</v>
      </c>
    </row>
    <row r="328" spans="1:5" s="60" customFormat="1" ht="16.5" customHeight="1">
      <c r="A328" s="48">
        <v>11</v>
      </c>
      <c r="B328" s="57"/>
      <c r="C328" s="58" t="s">
        <v>101</v>
      </c>
      <c r="D328" s="59" t="s">
        <v>38</v>
      </c>
      <c r="E328" s="108">
        <f>E327*0.25*1.1</f>
        <v>4.1764140000000012</v>
      </c>
    </row>
    <row r="329" spans="1:5" s="1" customFormat="1" ht="14.25" customHeight="1">
      <c r="A329" s="48">
        <v>12</v>
      </c>
      <c r="B329" s="53"/>
      <c r="C329" s="61" t="s">
        <v>102</v>
      </c>
      <c r="D329" s="54" t="s">
        <v>26</v>
      </c>
      <c r="E329" s="123">
        <v>5</v>
      </c>
    </row>
    <row r="330" spans="1:5" s="51" customFormat="1" ht="14.25" customHeight="1">
      <c r="A330" s="119">
        <v>13</v>
      </c>
      <c r="B330" s="49"/>
      <c r="C330" s="52" t="s">
        <v>103</v>
      </c>
      <c r="D330" s="50" t="s">
        <v>10</v>
      </c>
      <c r="E330" s="106">
        <f>E318</f>
        <v>20.249280000000002</v>
      </c>
    </row>
    <row r="331" spans="1:5" s="1" customFormat="1" ht="16.5" customHeight="1">
      <c r="A331" s="117"/>
      <c r="B331" s="45"/>
      <c r="C331" s="46" t="s">
        <v>381</v>
      </c>
      <c r="D331" s="47"/>
      <c r="E331" s="122"/>
    </row>
    <row r="332" spans="1:5" s="51" customFormat="1" ht="14.25" customHeight="1">
      <c r="A332" s="48">
        <v>1</v>
      </c>
      <c r="B332" s="49" t="s">
        <v>182</v>
      </c>
      <c r="C332" s="93" t="s">
        <v>183</v>
      </c>
      <c r="D332" s="50" t="s">
        <v>10</v>
      </c>
      <c r="E332" s="106">
        <f>2.67*1.2</f>
        <v>3.2039999999999997</v>
      </c>
    </row>
    <row r="333" spans="1:5" s="51" customFormat="1" ht="14.25" customHeight="1">
      <c r="A333" s="48">
        <v>2</v>
      </c>
      <c r="B333" s="49"/>
      <c r="C333" s="52" t="s">
        <v>184</v>
      </c>
      <c r="D333" s="50" t="s">
        <v>26</v>
      </c>
      <c r="E333" s="106">
        <f>E332*52*1.1</f>
        <v>183.2688</v>
      </c>
    </row>
    <row r="334" spans="1:5" s="1" customFormat="1" ht="14.25" customHeight="1">
      <c r="A334" s="119">
        <v>3</v>
      </c>
      <c r="B334" s="53"/>
      <c r="C334" s="52" t="s">
        <v>185</v>
      </c>
      <c r="D334" s="54" t="s">
        <v>20</v>
      </c>
      <c r="E334" s="123">
        <f>E332*0.03*1.1</f>
        <v>0.10573199999999999</v>
      </c>
    </row>
    <row r="335" spans="1:5" s="51" customFormat="1" ht="14.25" customHeight="1">
      <c r="A335" s="48">
        <v>4</v>
      </c>
      <c r="B335" s="49"/>
      <c r="C335" s="52" t="s">
        <v>186</v>
      </c>
      <c r="D335" s="50" t="s">
        <v>22</v>
      </c>
      <c r="E335" s="106">
        <f>E332*2</f>
        <v>6.4079999999999995</v>
      </c>
    </row>
    <row r="336" spans="1:5" s="51" customFormat="1" ht="14.25" customHeight="1">
      <c r="A336" s="119">
        <v>5</v>
      </c>
      <c r="B336" s="49"/>
      <c r="C336" s="52" t="s">
        <v>103</v>
      </c>
      <c r="D336" s="50" t="s">
        <v>10</v>
      </c>
      <c r="E336" s="106">
        <f>E332</f>
        <v>3.2039999999999997</v>
      </c>
    </row>
    <row r="337" spans="1:5" s="1" customFormat="1" ht="16.5" customHeight="1">
      <c r="A337" s="117"/>
      <c r="B337" s="45"/>
      <c r="C337" s="46" t="s">
        <v>413</v>
      </c>
      <c r="D337" s="47"/>
      <c r="E337" s="122"/>
    </row>
    <row r="338" spans="1:5" s="51" customFormat="1" ht="14.25" customHeight="1">
      <c r="A338" s="48">
        <v>1</v>
      </c>
      <c r="B338" s="49" t="s">
        <v>92</v>
      </c>
      <c r="C338" s="93" t="s">
        <v>93</v>
      </c>
      <c r="D338" s="50" t="s">
        <v>10</v>
      </c>
      <c r="E338" s="106">
        <f>(2+1.9+1.98+0.61)*1.3+1.2*0.6 +0.94*2.1</f>
        <v>11.131000000000002</v>
      </c>
    </row>
    <row r="339" spans="1:5" s="51" customFormat="1" ht="14.25" customHeight="1">
      <c r="A339" s="48">
        <v>2</v>
      </c>
      <c r="B339" s="49"/>
      <c r="C339" s="52" t="s">
        <v>94</v>
      </c>
      <c r="D339" s="50" t="s">
        <v>22</v>
      </c>
      <c r="E339" s="106">
        <f>E338*2.5*1.05</f>
        <v>29.218875000000004</v>
      </c>
    </row>
    <row r="340" spans="1:5" s="1" customFormat="1" ht="14.25" customHeight="1">
      <c r="A340" s="119">
        <v>3</v>
      </c>
      <c r="B340" s="53"/>
      <c r="C340" s="52" t="s">
        <v>95</v>
      </c>
      <c r="D340" s="54" t="s">
        <v>22</v>
      </c>
      <c r="E340" s="123">
        <f>E339*0.7</f>
        <v>20.453212500000003</v>
      </c>
    </row>
    <row r="341" spans="1:5" s="51" customFormat="1" ht="14.25" customHeight="1">
      <c r="A341" s="48">
        <v>4</v>
      </c>
      <c r="B341" s="49"/>
      <c r="C341" s="52" t="s">
        <v>39</v>
      </c>
      <c r="D341" s="50" t="s">
        <v>26</v>
      </c>
      <c r="E341" s="106">
        <f>ROUND(E340/0.15+10,0)</f>
        <v>146</v>
      </c>
    </row>
    <row r="342" spans="1:5" s="51" customFormat="1" ht="14.25" customHeight="1">
      <c r="A342" s="48">
        <v>5</v>
      </c>
      <c r="B342" s="49"/>
      <c r="C342" s="52" t="s">
        <v>96</v>
      </c>
      <c r="D342" s="50" t="s">
        <v>22</v>
      </c>
      <c r="E342" s="106">
        <f>E340</f>
        <v>20.453212500000003</v>
      </c>
    </row>
    <row r="343" spans="1:5" s="51" customFormat="1" ht="14.25" customHeight="1">
      <c r="A343" s="48">
        <v>6</v>
      </c>
      <c r="B343" s="49"/>
      <c r="C343" s="52" t="s">
        <v>97</v>
      </c>
      <c r="D343" s="50" t="s">
        <v>10</v>
      </c>
      <c r="E343" s="106">
        <f>E338*1.03</f>
        <v>11.464930000000003</v>
      </c>
    </row>
    <row r="344" spans="1:5" s="51" customFormat="1" ht="14.25" customHeight="1">
      <c r="A344" s="119">
        <v>7</v>
      </c>
      <c r="B344" s="49"/>
      <c r="C344" s="52" t="s">
        <v>98</v>
      </c>
      <c r="D344" s="55" t="s">
        <v>10</v>
      </c>
      <c r="E344" s="107">
        <f>E338*4.4</f>
        <v>48.976400000000012</v>
      </c>
    </row>
    <row r="345" spans="1:5" s="51" customFormat="1" ht="14.25" customHeight="1">
      <c r="A345" s="48">
        <v>8</v>
      </c>
      <c r="B345" s="49"/>
      <c r="C345" s="56" t="s">
        <v>99</v>
      </c>
      <c r="D345" s="55" t="s">
        <v>26</v>
      </c>
      <c r="E345" s="107">
        <f>ROUND(E338*4*20,0)</f>
        <v>890</v>
      </c>
    </row>
    <row r="346" spans="1:5" s="51" customFormat="1" ht="14.25" customHeight="1">
      <c r="A346" s="48">
        <v>9</v>
      </c>
      <c r="B346" s="49"/>
      <c r="C346" s="56" t="s">
        <v>100</v>
      </c>
      <c r="D346" s="55" t="s">
        <v>22</v>
      </c>
      <c r="E346" s="107">
        <f>E338*0.75</f>
        <v>8.3482500000000019</v>
      </c>
    </row>
    <row r="347" spans="1:5" s="60" customFormat="1" ht="16.5" customHeight="1">
      <c r="A347" s="48">
        <v>10</v>
      </c>
      <c r="B347" s="57"/>
      <c r="C347" s="58" t="s">
        <v>101</v>
      </c>
      <c r="D347" s="59" t="s">
        <v>38</v>
      </c>
      <c r="E347" s="108">
        <f>E346*0.25*1.1</f>
        <v>2.2957687500000006</v>
      </c>
    </row>
    <row r="348" spans="1:5" s="1" customFormat="1" ht="14.25" customHeight="1">
      <c r="A348" s="119">
        <v>11</v>
      </c>
      <c r="B348" s="53"/>
      <c r="C348" s="61" t="s">
        <v>102</v>
      </c>
      <c r="D348" s="54" t="s">
        <v>26</v>
      </c>
      <c r="E348" s="123">
        <v>4</v>
      </c>
    </row>
    <row r="349" spans="1:5" s="51" customFormat="1" ht="14.25" customHeight="1">
      <c r="A349" s="48">
        <v>12</v>
      </c>
      <c r="B349" s="49"/>
      <c r="C349" s="52" t="s">
        <v>103</v>
      </c>
      <c r="D349" s="50" t="s">
        <v>10</v>
      </c>
      <c r="E349" s="106">
        <f>E338</f>
        <v>11.131000000000002</v>
      </c>
    </row>
    <row r="350" spans="1:5" s="1" customFormat="1" ht="18.75" customHeight="1">
      <c r="A350" s="117"/>
      <c r="B350" s="45"/>
      <c r="C350" s="46" t="s">
        <v>382</v>
      </c>
      <c r="D350" s="47"/>
      <c r="E350" s="122"/>
    </row>
    <row r="351" spans="1:5" s="51" customFormat="1" ht="28.5" customHeight="1">
      <c r="A351" s="48">
        <v>1</v>
      </c>
      <c r="B351" s="49" t="s">
        <v>41</v>
      </c>
      <c r="C351" s="93" t="s">
        <v>129</v>
      </c>
      <c r="D351" s="50" t="s">
        <v>10</v>
      </c>
      <c r="E351" s="106">
        <f>1.41+1.42+0.76+1.9+4.08+5.97+6.17+1.69+0.94+1.36+7+1.92+1.04+5.44+1.24+0.41+1.79+0.5+3.52+0.42+5.32+7.01+0.42+18.96</f>
        <v>80.69</v>
      </c>
    </row>
    <row r="352" spans="1:5" s="51" customFormat="1" ht="14.25" customHeight="1">
      <c r="A352" s="48">
        <v>2</v>
      </c>
      <c r="B352" s="49"/>
      <c r="C352" s="52" t="s">
        <v>104</v>
      </c>
      <c r="D352" s="50" t="s">
        <v>38</v>
      </c>
      <c r="E352" s="124">
        <f>E351*15</f>
        <v>1210.3499999999999</v>
      </c>
    </row>
    <row r="353" spans="1:5" s="1" customFormat="1" ht="14.25" customHeight="1">
      <c r="A353" s="119">
        <v>3</v>
      </c>
      <c r="B353" s="53"/>
      <c r="C353" s="61" t="s">
        <v>36</v>
      </c>
      <c r="D353" s="54" t="s">
        <v>37</v>
      </c>
      <c r="E353" s="123">
        <f>E351*0.15</f>
        <v>12.103499999999999</v>
      </c>
    </row>
    <row r="354" spans="1:5" s="1" customFormat="1" ht="15" customHeight="1">
      <c r="A354" s="117"/>
      <c r="B354" s="45"/>
      <c r="C354" s="46" t="s">
        <v>383</v>
      </c>
      <c r="D354" s="47"/>
      <c r="E354" s="122"/>
    </row>
    <row r="355" spans="1:5" s="51" customFormat="1" ht="15" customHeight="1">
      <c r="A355" s="48">
        <v>1</v>
      </c>
      <c r="B355" s="49" t="s">
        <v>34</v>
      </c>
      <c r="C355" s="93" t="s">
        <v>109</v>
      </c>
      <c r="D355" s="50" t="s">
        <v>10</v>
      </c>
      <c r="E355" s="106">
        <f>3.99+7.37+2.56+6.71+3.99+9.87+2.56+2.59+13.52+14.5+15.73+6.6+5.42+3.28+5.86+7.46+1.6+5.86+1.6+5.11+10.58</f>
        <v>136.76</v>
      </c>
    </row>
    <row r="356" spans="1:5" s="51" customFormat="1" ht="15" customHeight="1">
      <c r="A356" s="48">
        <v>2</v>
      </c>
      <c r="B356" s="49"/>
      <c r="C356" s="52" t="s">
        <v>105</v>
      </c>
      <c r="D356" s="50" t="s">
        <v>38</v>
      </c>
      <c r="E356" s="106">
        <f>E355*1.8</f>
        <v>246.16799999999998</v>
      </c>
    </row>
    <row r="357" spans="1:5" s="1" customFormat="1" ht="15" customHeight="1">
      <c r="A357" s="119">
        <v>3</v>
      </c>
      <c r="B357" s="53" t="s">
        <v>106</v>
      </c>
      <c r="C357" s="93" t="s">
        <v>110</v>
      </c>
      <c r="D357" s="54" t="s">
        <v>10</v>
      </c>
      <c r="E357" s="123">
        <f>E355</f>
        <v>136.76</v>
      </c>
    </row>
    <row r="358" spans="1:5" s="51" customFormat="1" ht="15" customHeight="1">
      <c r="A358" s="48">
        <v>4</v>
      </c>
      <c r="B358" s="49"/>
      <c r="C358" s="52" t="s">
        <v>111</v>
      </c>
      <c r="D358" s="50" t="s">
        <v>10</v>
      </c>
      <c r="E358" s="106">
        <f>E357*1.15</f>
        <v>157.27399999999997</v>
      </c>
    </row>
    <row r="359" spans="1:5" s="51" customFormat="1" ht="15" customHeight="1">
      <c r="A359" s="48">
        <v>5</v>
      </c>
      <c r="B359" s="49"/>
      <c r="C359" s="52" t="s">
        <v>107</v>
      </c>
      <c r="D359" s="50" t="s">
        <v>38</v>
      </c>
      <c r="E359" s="106">
        <f>E357*5</f>
        <v>683.8</v>
      </c>
    </row>
    <row r="360" spans="1:5" s="51" customFormat="1" ht="15" customHeight="1">
      <c r="A360" s="48">
        <v>6</v>
      </c>
      <c r="B360" s="49"/>
      <c r="C360" s="52" t="s">
        <v>108</v>
      </c>
      <c r="D360" s="50" t="s">
        <v>38</v>
      </c>
      <c r="E360" s="106">
        <f>E357*0.7</f>
        <v>95.731999999999985</v>
      </c>
    </row>
    <row r="361" spans="1:5" s="51" customFormat="1" ht="15" customHeight="1">
      <c r="A361" s="48">
        <v>7</v>
      </c>
      <c r="B361" s="49"/>
      <c r="C361" s="52" t="s">
        <v>35</v>
      </c>
      <c r="D361" s="50" t="s">
        <v>10</v>
      </c>
      <c r="E361" s="106">
        <f>E357</f>
        <v>136.76</v>
      </c>
    </row>
    <row r="362" spans="1:5" s="1" customFormat="1" ht="15" customHeight="1">
      <c r="A362" s="117"/>
      <c r="B362" s="45"/>
      <c r="C362" s="46" t="s">
        <v>384</v>
      </c>
      <c r="D362" s="47"/>
      <c r="E362" s="122"/>
    </row>
    <row r="363" spans="1:5" s="51" customFormat="1" ht="15" customHeight="1">
      <c r="A363" s="48">
        <v>1</v>
      </c>
      <c r="B363" s="49" t="s">
        <v>41</v>
      </c>
      <c r="C363" s="93" t="s">
        <v>112</v>
      </c>
      <c r="D363" s="50" t="s">
        <v>10</v>
      </c>
      <c r="E363" s="106">
        <f>4.69+4.72+2.85+6.08+2.54+3.79+2.85+10.9+8.16+11.95+12.34+3.37+3.12+13.58+23.33+6.39+3.46+18.12+4.14+1.36+5.98+1.68+11.73+1.41+5.32+23.36+1.41+18.96</f>
        <v>217.58999999999997</v>
      </c>
    </row>
    <row r="364" spans="1:5" s="51" customFormat="1" ht="15" customHeight="1">
      <c r="A364" s="48">
        <v>2</v>
      </c>
      <c r="B364" s="49"/>
      <c r="C364" s="52" t="s">
        <v>113</v>
      </c>
      <c r="D364" s="50" t="s">
        <v>38</v>
      </c>
      <c r="E364" s="106">
        <f>E363*1.5</f>
        <v>326.38499999999999</v>
      </c>
    </row>
    <row r="365" spans="1:5" s="1" customFormat="1" ht="15" customHeight="1">
      <c r="A365" s="119">
        <v>3</v>
      </c>
      <c r="B365" s="53"/>
      <c r="C365" s="61" t="s">
        <v>36</v>
      </c>
      <c r="D365" s="54" t="s">
        <v>37</v>
      </c>
      <c r="E365" s="123">
        <f>E363*0.15</f>
        <v>32.638499999999993</v>
      </c>
    </row>
    <row r="366" spans="1:5" s="51" customFormat="1" ht="15" customHeight="1">
      <c r="A366" s="48">
        <v>4</v>
      </c>
      <c r="B366" s="49" t="s">
        <v>49</v>
      </c>
      <c r="C366" s="93" t="s">
        <v>114</v>
      </c>
      <c r="D366" s="50" t="s">
        <v>10</v>
      </c>
      <c r="E366" s="106">
        <f>E363</f>
        <v>217.58999999999997</v>
      </c>
    </row>
    <row r="367" spans="1:5" s="51" customFormat="1" ht="15" customHeight="1">
      <c r="A367" s="48">
        <v>5</v>
      </c>
      <c r="B367" s="49"/>
      <c r="C367" s="52" t="s">
        <v>115</v>
      </c>
      <c r="D367" s="50" t="s">
        <v>37</v>
      </c>
      <c r="E367" s="106">
        <f>E366*0.32</f>
        <v>69.628799999999998</v>
      </c>
    </row>
    <row r="368" spans="1:5" s="1" customFormat="1" ht="18.75" customHeight="1">
      <c r="A368" s="117"/>
      <c r="B368" s="45"/>
      <c r="C368" s="46" t="s">
        <v>385</v>
      </c>
      <c r="D368" s="47"/>
      <c r="E368" s="122"/>
    </row>
    <row r="369" spans="1:5" s="51" customFormat="1" ht="16.5" customHeight="1">
      <c r="A369" s="48">
        <v>1</v>
      </c>
      <c r="B369" s="49" t="s">
        <v>41</v>
      </c>
      <c r="C369" s="93" t="s">
        <v>116</v>
      </c>
      <c r="D369" s="50" t="s">
        <v>10</v>
      </c>
      <c r="E369" s="106">
        <f>3.1+2.57+1.39+2.22+0.45+1.22</f>
        <v>10.95</v>
      </c>
    </row>
    <row r="370" spans="1:5" s="51" customFormat="1" ht="14.25" customHeight="1">
      <c r="A370" s="48">
        <v>2</v>
      </c>
      <c r="B370" s="49"/>
      <c r="C370" s="52" t="s">
        <v>104</v>
      </c>
      <c r="D370" s="50" t="s">
        <v>38</v>
      </c>
      <c r="E370" s="124">
        <f>E369*15</f>
        <v>164.25</v>
      </c>
    </row>
    <row r="371" spans="1:5" s="1" customFormat="1" ht="14.25" customHeight="1">
      <c r="A371" s="119">
        <v>3</v>
      </c>
      <c r="B371" s="53"/>
      <c r="C371" s="61" t="s">
        <v>36</v>
      </c>
      <c r="D371" s="54" t="s">
        <v>37</v>
      </c>
      <c r="E371" s="123">
        <f>E369*0.15</f>
        <v>1.6424999999999998</v>
      </c>
    </row>
    <row r="372" spans="1:5" s="51" customFormat="1" ht="15" customHeight="1">
      <c r="A372" s="48">
        <v>4</v>
      </c>
      <c r="B372" s="49" t="s">
        <v>41</v>
      </c>
      <c r="C372" s="93" t="s">
        <v>117</v>
      </c>
      <c r="D372" s="50" t="s">
        <v>10</v>
      </c>
      <c r="E372" s="106">
        <f>1.42+3.01+2.57+1.22+1.22+1.39+2.22+1.97+0.45+1.22</f>
        <v>16.690000000000001</v>
      </c>
    </row>
    <row r="373" spans="1:5" s="51" customFormat="1" ht="15" customHeight="1">
      <c r="A373" s="48">
        <v>5</v>
      </c>
      <c r="B373" s="49"/>
      <c r="C373" s="52" t="s">
        <v>113</v>
      </c>
      <c r="D373" s="50" t="s">
        <v>38</v>
      </c>
      <c r="E373" s="106">
        <f>E372*1.5</f>
        <v>25.035000000000004</v>
      </c>
    </row>
    <row r="374" spans="1:5" s="1" customFormat="1" ht="15" customHeight="1">
      <c r="A374" s="119">
        <v>6</v>
      </c>
      <c r="B374" s="53"/>
      <c r="C374" s="61" t="s">
        <v>36</v>
      </c>
      <c r="D374" s="54" t="s">
        <v>37</v>
      </c>
      <c r="E374" s="123">
        <f>E372*0.15</f>
        <v>2.5035000000000003</v>
      </c>
    </row>
    <row r="375" spans="1:5" s="51" customFormat="1" ht="15" customHeight="1">
      <c r="A375" s="48">
        <v>7</v>
      </c>
      <c r="B375" s="49" t="s">
        <v>49</v>
      </c>
      <c r="C375" s="93" t="s">
        <v>118</v>
      </c>
      <c r="D375" s="50" t="s">
        <v>10</v>
      </c>
      <c r="E375" s="106">
        <f>20.92+5.38-9.63</f>
        <v>16.670000000000002</v>
      </c>
    </row>
    <row r="376" spans="1:5" s="51" customFormat="1" ht="15" customHeight="1">
      <c r="A376" s="48">
        <v>8</v>
      </c>
      <c r="B376" s="49"/>
      <c r="C376" s="52" t="s">
        <v>115</v>
      </c>
      <c r="D376" s="50" t="s">
        <v>37</v>
      </c>
      <c r="E376" s="106">
        <f>E375*0.32</f>
        <v>5.3344000000000005</v>
      </c>
    </row>
    <row r="377" spans="1:5" s="1" customFormat="1" ht="18.75" customHeight="1">
      <c r="A377" s="117"/>
      <c r="B377" s="45"/>
      <c r="C377" s="46" t="s">
        <v>386</v>
      </c>
      <c r="D377" s="47"/>
      <c r="E377" s="122"/>
    </row>
    <row r="378" spans="1:5" s="51" customFormat="1" ht="16.5" customHeight="1">
      <c r="A378" s="48">
        <v>1</v>
      </c>
      <c r="B378" s="49" t="s">
        <v>41</v>
      </c>
      <c r="C378" s="93" t="s">
        <v>119</v>
      </c>
      <c r="D378" s="50" t="s">
        <v>10</v>
      </c>
      <c r="E378" s="106">
        <f>1.72+1.72+4.58+1.15+2</f>
        <v>11.17</v>
      </c>
    </row>
    <row r="379" spans="1:5" s="51" customFormat="1" ht="14.25" customHeight="1">
      <c r="A379" s="48">
        <v>2</v>
      </c>
      <c r="B379" s="49"/>
      <c r="C379" s="52" t="s">
        <v>104</v>
      </c>
      <c r="D379" s="50" t="s">
        <v>38</v>
      </c>
      <c r="E379" s="124">
        <f>E378*15</f>
        <v>167.55</v>
      </c>
    </row>
    <row r="380" spans="1:5" s="1" customFormat="1" ht="14.25" customHeight="1">
      <c r="A380" s="119">
        <v>3</v>
      </c>
      <c r="B380" s="53"/>
      <c r="C380" s="61" t="s">
        <v>36</v>
      </c>
      <c r="D380" s="54" t="s">
        <v>37</v>
      </c>
      <c r="E380" s="123">
        <f>E378*0.15</f>
        <v>1.6755</v>
      </c>
    </row>
    <row r="381" spans="1:5" s="51" customFormat="1" ht="15" customHeight="1">
      <c r="A381" s="48">
        <v>4</v>
      </c>
      <c r="B381" s="49" t="s">
        <v>41</v>
      </c>
      <c r="C381" s="93" t="s">
        <v>42</v>
      </c>
      <c r="D381" s="50" t="s">
        <v>10</v>
      </c>
      <c r="E381" s="106">
        <f>1.59+1.72+1.59+1.72+6.29+4.58+1.15+0.55+2+1.1</f>
        <v>22.290000000000003</v>
      </c>
    </row>
    <row r="382" spans="1:5" s="51" customFormat="1" ht="15" customHeight="1">
      <c r="A382" s="48">
        <v>5</v>
      </c>
      <c r="B382" s="49"/>
      <c r="C382" s="52" t="s">
        <v>113</v>
      </c>
      <c r="D382" s="50" t="s">
        <v>38</v>
      </c>
      <c r="E382" s="106">
        <f>E381*1.5</f>
        <v>33.435000000000002</v>
      </c>
    </row>
    <row r="383" spans="1:5" s="1" customFormat="1" ht="15" customHeight="1">
      <c r="A383" s="119">
        <v>6</v>
      </c>
      <c r="B383" s="53"/>
      <c r="C383" s="61" t="s">
        <v>36</v>
      </c>
      <c r="D383" s="54" t="s">
        <v>37</v>
      </c>
      <c r="E383" s="123">
        <f>E381*0.15</f>
        <v>3.3435000000000001</v>
      </c>
    </row>
    <row r="384" spans="1:5" s="51" customFormat="1" ht="15" customHeight="1">
      <c r="A384" s="48">
        <v>7</v>
      </c>
      <c r="B384" s="49" t="s">
        <v>49</v>
      </c>
      <c r="C384" s="93" t="s">
        <v>120</v>
      </c>
      <c r="D384" s="50" t="s">
        <v>10</v>
      </c>
      <c r="E384" s="106">
        <f>E381</f>
        <v>22.290000000000003</v>
      </c>
    </row>
    <row r="385" spans="1:5" s="51" customFormat="1" ht="15" customHeight="1">
      <c r="A385" s="48">
        <v>8</v>
      </c>
      <c r="B385" s="49"/>
      <c r="C385" s="52" t="s">
        <v>115</v>
      </c>
      <c r="D385" s="50" t="s">
        <v>37</v>
      </c>
      <c r="E385" s="106">
        <f>E384*0.32</f>
        <v>7.1328000000000014</v>
      </c>
    </row>
    <row r="386" spans="1:5" s="1" customFormat="1" ht="14.25" customHeight="1" thickBot="1">
      <c r="A386" s="8"/>
      <c r="B386" s="15"/>
      <c r="C386" s="9"/>
      <c r="D386" s="10"/>
      <c r="E386" s="114"/>
    </row>
    <row r="387" spans="1:5" s="1" customFormat="1">
      <c r="A387" s="20"/>
      <c r="B387" s="21"/>
      <c r="C387" s="167" t="s">
        <v>1</v>
      </c>
      <c r="D387" s="168"/>
      <c r="E387" s="169"/>
    </row>
    <row r="388" spans="1:5" s="1" customFormat="1">
      <c r="A388" s="11"/>
      <c r="B388" s="12"/>
      <c r="C388" s="160" t="s">
        <v>11</v>
      </c>
      <c r="D388" s="160"/>
      <c r="E388" s="161"/>
    </row>
    <row r="389" spans="1:5" s="1" customFormat="1" ht="13.5" thickBot="1">
      <c r="A389" s="13"/>
      <c r="B389" s="14"/>
      <c r="C389" s="162" t="s">
        <v>9</v>
      </c>
      <c r="D389" s="162"/>
      <c r="E389" s="163"/>
    </row>
    <row r="390" spans="1:5" s="94" customFormat="1" ht="12.75" customHeight="1">
      <c r="C390" s="132"/>
      <c r="D390" s="132"/>
      <c r="E390" s="97"/>
    </row>
    <row r="391" spans="1:5" s="6" customFormat="1" ht="12.75" customHeight="1">
      <c r="C391" s="164" t="s">
        <v>393</v>
      </c>
      <c r="D391" s="164"/>
      <c r="E391" s="164"/>
    </row>
    <row r="392" spans="1:5" s="6" customFormat="1">
      <c r="C392" s="174" t="s">
        <v>90</v>
      </c>
      <c r="D392" s="174"/>
      <c r="E392" s="174"/>
    </row>
    <row r="393" spans="1:5" s="6" customFormat="1">
      <c r="C393" s="175" t="s">
        <v>2</v>
      </c>
      <c r="D393" s="175"/>
      <c r="E393" s="175"/>
    </row>
    <row r="394" spans="1:5" s="1" customFormat="1" ht="16.5" customHeight="1" thickBot="1"/>
    <row r="395" spans="1:5" s="7" customFormat="1">
      <c r="A395" s="170" t="s">
        <v>0</v>
      </c>
      <c r="B395" s="170" t="s">
        <v>3</v>
      </c>
      <c r="C395" s="172" t="s">
        <v>4</v>
      </c>
      <c r="D395" s="170" t="s">
        <v>5</v>
      </c>
      <c r="E395" s="170" t="s">
        <v>6</v>
      </c>
    </row>
    <row r="396" spans="1:5" s="7" customFormat="1" ht="69.75" customHeight="1" thickBot="1">
      <c r="A396" s="171"/>
      <c r="B396" s="171"/>
      <c r="C396" s="173"/>
      <c r="D396" s="171"/>
      <c r="E396" s="171"/>
    </row>
    <row r="397" spans="1:5" s="7" customFormat="1" ht="13.5" thickBot="1">
      <c r="A397" s="40" t="s">
        <v>7</v>
      </c>
      <c r="B397" s="41" t="s">
        <v>8</v>
      </c>
      <c r="C397" s="42"/>
      <c r="D397" s="43">
        <v>4</v>
      </c>
      <c r="E397" s="116">
        <v>5</v>
      </c>
    </row>
    <row r="398" spans="1:5" s="30" customFormat="1">
      <c r="A398" s="33"/>
      <c r="B398" s="21"/>
      <c r="C398" s="34" t="s">
        <v>334</v>
      </c>
      <c r="D398" s="35"/>
      <c r="E398" s="36"/>
    </row>
    <row r="399" spans="1:5" s="30" customFormat="1">
      <c r="A399" s="26">
        <v>1</v>
      </c>
      <c r="B399" s="27" t="s">
        <v>332</v>
      </c>
      <c r="C399" s="22" t="s">
        <v>333</v>
      </c>
      <c r="D399" s="27" t="s">
        <v>315</v>
      </c>
      <c r="E399" s="29">
        <v>1</v>
      </c>
    </row>
    <row r="400" spans="1:5" s="30" customFormat="1">
      <c r="A400" s="26">
        <v>2</v>
      </c>
      <c r="B400" s="27" t="s">
        <v>332</v>
      </c>
      <c r="C400" s="22" t="s">
        <v>328</v>
      </c>
      <c r="D400" s="27" t="s">
        <v>315</v>
      </c>
      <c r="E400" s="29">
        <v>1</v>
      </c>
    </row>
    <row r="401" spans="1:5" s="30" customFormat="1">
      <c r="A401" s="26">
        <v>3</v>
      </c>
      <c r="B401" s="27" t="s">
        <v>332</v>
      </c>
      <c r="C401" s="22" t="s">
        <v>316</v>
      </c>
      <c r="D401" s="27" t="s">
        <v>204</v>
      </c>
      <c r="E401" s="29">
        <v>42</v>
      </c>
    </row>
    <row r="402" spans="1:5" s="30" customFormat="1">
      <c r="A402" s="26">
        <v>4</v>
      </c>
      <c r="B402" s="27" t="s">
        <v>332</v>
      </c>
      <c r="C402" s="22" t="s">
        <v>317</v>
      </c>
      <c r="D402" s="27" t="s">
        <v>204</v>
      </c>
      <c r="E402" s="29">
        <v>21</v>
      </c>
    </row>
    <row r="403" spans="1:5" s="30" customFormat="1">
      <c r="A403" s="26">
        <v>5</v>
      </c>
      <c r="B403" s="27" t="s">
        <v>332</v>
      </c>
      <c r="C403" s="22" t="s">
        <v>318</v>
      </c>
      <c r="D403" s="27" t="s">
        <v>204</v>
      </c>
      <c r="E403" s="29">
        <v>165</v>
      </c>
    </row>
    <row r="404" spans="1:5" s="30" customFormat="1">
      <c r="A404" s="26">
        <v>6</v>
      </c>
      <c r="B404" s="27" t="s">
        <v>332</v>
      </c>
      <c r="C404" s="22" t="s">
        <v>417</v>
      </c>
      <c r="D404" s="27" t="s">
        <v>204</v>
      </c>
      <c r="E404" s="29">
        <v>100</v>
      </c>
    </row>
    <row r="405" spans="1:5" s="30" customFormat="1">
      <c r="A405" s="26">
        <v>7</v>
      </c>
      <c r="B405" s="27" t="s">
        <v>332</v>
      </c>
      <c r="C405" s="22" t="s">
        <v>319</v>
      </c>
      <c r="D405" s="27" t="s">
        <v>204</v>
      </c>
      <c r="E405" s="29">
        <v>467</v>
      </c>
    </row>
    <row r="406" spans="1:5" s="30" customFormat="1">
      <c r="A406" s="26">
        <v>8</v>
      </c>
      <c r="B406" s="27" t="s">
        <v>332</v>
      </c>
      <c r="C406" s="22" t="s">
        <v>320</v>
      </c>
      <c r="D406" s="27" t="s">
        <v>204</v>
      </c>
      <c r="E406" s="29">
        <v>975</v>
      </c>
    </row>
    <row r="407" spans="1:5" s="30" customFormat="1">
      <c r="A407" s="26">
        <v>9</v>
      </c>
      <c r="B407" s="27" t="s">
        <v>332</v>
      </c>
      <c r="C407" s="22" t="s">
        <v>321</v>
      </c>
      <c r="D407" s="27" t="s">
        <v>204</v>
      </c>
      <c r="E407" s="29">
        <v>60</v>
      </c>
    </row>
    <row r="408" spans="1:5" s="30" customFormat="1">
      <c r="A408" s="26">
        <v>10</v>
      </c>
      <c r="B408" s="27" t="s">
        <v>332</v>
      </c>
      <c r="C408" s="22" t="s">
        <v>322</v>
      </c>
      <c r="D408" s="27" t="s">
        <v>315</v>
      </c>
      <c r="E408" s="29">
        <v>3</v>
      </c>
    </row>
    <row r="409" spans="1:5" s="30" customFormat="1">
      <c r="A409" s="26">
        <v>11</v>
      </c>
      <c r="B409" s="27" t="s">
        <v>332</v>
      </c>
      <c r="C409" s="22" t="s">
        <v>329</v>
      </c>
      <c r="D409" s="27" t="s">
        <v>204</v>
      </c>
      <c r="E409" s="29">
        <v>50</v>
      </c>
    </row>
    <row r="410" spans="1:5" s="30" customFormat="1">
      <c r="A410" s="26">
        <v>12</v>
      </c>
      <c r="B410" s="27" t="s">
        <v>332</v>
      </c>
      <c r="C410" s="22" t="s">
        <v>330</v>
      </c>
      <c r="D410" s="27" t="s">
        <v>204</v>
      </c>
      <c r="E410" s="29">
        <v>160</v>
      </c>
    </row>
    <row r="411" spans="1:5" s="30" customFormat="1">
      <c r="A411" s="26">
        <v>13</v>
      </c>
      <c r="B411" s="27" t="s">
        <v>332</v>
      </c>
      <c r="C411" s="22" t="s">
        <v>331</v>
      </c>
      <c r="D411" s="27" t="s">
        <v>204</v>
      </c>
      <c r="E411" s="29">
        <v>900</v>
      </c>
    </row>
    <row r="412" spans="1:5" s="30" customFormat="1">
      <c r="A412" s="26">
        <v>14</v>
      </c>
      <c r="B412" s="27" t="s">
        <v>332</v>
      </c>
      <c r="C412" s="22" t="s">
        <v>323</v>
      </c>
      <c r="D412" s="27" t="s">
        <v>315</v>
      </c>
      <c r="E412" s="29">
        <v>1</v>
      </c>
    </row>
    <row r="413" spans="1:5" s="30" customFormat="1">
      <c r="A413" s="26">
        <v>15</v>
      </c>
      <c r="B413" s="27" t="s">
        <v>332</v>
      </c>
      <c r="C413" s="22" t="s">
        <v>324</v>
      </c>
      <c r="D413" s="27" t="s">
        <v>204</v>
      </c>
      <c r="E413" s="29">
        <v>250</v>
      </c>
    </row>
    <row r="414" spans="1:5" s="30" customFormat="1">
      <c r="A414" s="26">
        <v>16</v>
      </c>
      <c r="B414" s="27" t="s">
        <v>332</v>
      </c>
      <c r="C414" s="22" t="s">
        <v>325</v>
      </c>
      <c r="D414" s="27" t="s">
        <v>204</v>
      </c>
      <c r="E414" s="29">
        <v>75</v>
      </c>
    </row>
    <row r="415" spans="1:5" s="30" customFormat="1">
      <c r="A415" s="26">
        <v>17</v>
      </c>
      <c r="B415" s="27" t="s">
        <v>332</v>
      </c>
      <c r="C415" s="22" t="s">
        <v>35</v>
      </c>
      <c r="D415" s="27" t="s">
        <v>315</v>
      </c>
      <c r="E415" s="29">
        <v>1</v>
      </c>
    </row>
    <row r="416" spans="1:5" s="30" customFormat="1">
      <c r="A416" s="26">
        <v>18</v>
      </c>
      <c r="B416" s="27" t="s">
        <v>332</v>
      </c>
      <c r="C416" s="22" t="s">
        <v>326</v>
      </c>
      <c r="D416" s="27" t="s">
        <v>204</v>
      </c>
      <c r="E416" s="29">
        <v>25</v>
      </c>
    </row>
    <row r="417" spans="1:5" s="30" customFormat="1" ht="13.5" customHeight="1">
      <c r="A417" s="26">
        <v>19</v>
      </c>
      <c r="B417" s="27" t="s">
        <v>332</v>
      </c>
      <c r="C417" s="22" t="s">
        <v>327</v>
      </c>
      <c r="D417" s="27" t="s">
        <v>315</v>
      </c>
      <c r="E417" s="29">
        <v>1</v>
      </c>
    </row>
    <row r="418" spans="1:5" s="30" customFormat="1">
      <c r="A418" s="26">
        <v>20</v>
      </c>
      <c r="B418" s="27" t="s">
        <v>332</v>
      </c>
      <c r="C418" s="22" t="s">
        <v>335</v>
      </c>
      <c r="D418" s="27" t="s">
        <v>207</v>
      </c>
      <c r="E418" s="29">
        <v>16</v>
      </c>
    </row>
    <row r="419" spans="1:5" s="30" customFormat="1">
      <c r="A419" s="26">
        <v>21</v>
      </c>
      <c r="B419" s="27" t="s">
        <v>332</v>
      </c>
      <c r="C419" s="22" t="s">
        <v>336</v>
      </c>
      <c r="D419" s="27" t="s">
        <v>207</v>
      </c>
      <c r="E419" s="29">
        <v>2</v>
      </c>
    </row>
    <row r="420" spans="1:5" s="30" customFormat="1">
      <c r="A420" s="26">
        <v>22</v>
      </c>
      <c r="B420" s="27" t="s">
        <v>332</v>
      </c>
      <c r="C420" s="22" t="s">
        <v>337</v>
      </c>
      <c r="D420" s="27" t="s">
        <v>207</v>
      </c>
      <c r="E420" s="29">
        <v>2</v>
      </c>
    </row>
    <row r="421" spans="1:5" s="30" customFormat="1">
      <c r="A421" s="26">
        <v>23</v>
      </c>
      <c r="B421" s="27" t="s">
        <v>332</v>
      </c>
      <c r="C421" s="22" t="s">
        <v>338</v>
      </c>
      <c r="D421" s="27" t="s">
        <v>207</v>
      </c>
      <c r="E421" s="29">
        <v>1</v>
      </c>
    </row>
    <row r="422" spans="1:5" s="30" customFormat="1" ht="25.5">
      <c r="A422" s="26">
        <v>24</v>
      </c>
      <c r="B422" s="27" t="s">
        <v>332</v>
      </c>
      <c r="C422" s="22" t="s">
        <v>340</v>
      </c>
      <c r="D422" s="27" t="s">
        <v>207</v>
      </c>
      <c r="E422" s="29">
        <v>3</v>
      </c>
    </row>
    <row r="423" spans="1:5" s="30" customFormat="1">
      <c r="A423" s="26">
        <v>25</v>
      </c>
      <c r="B423" s="27" t="s">
        <v>332</v>
      </c>
      <c r="C423" s="22" t="s">
        <v>342</v>
      </c>
      <c r="D423" s="27" t="s">
        <v>207</v>
      </c>
      <c r="E423" s="29">
        <v>2</v>
      </c>
    </row>
    <row r="424" spans="1:5" s="30" customFormat="1">
      <c r="A424" s="26">
        <v>26</v>
      </c>
      <c r="B424" s="27" t="s">
        <v>332</v>
      </c>
      <c r="C424" s="22" t="s">
        <v>339</v>
      </c>
      <c r="D424" s="27" t="s">
        <v>207</v>
      </c>
      <c r="E424" s="29">
        <v>14</v>
      </c>
    </row>
    <row r="425" spans="1:5" s="30" customFormat="1">
      <c r="A425" s="26">
        <v>27</v>
      </c>
      <c r="B425" s="27" t="s">
        <v>332</v>
      </c>
      <c r="C425" s="22" t="s">
        <v>341</v>
      </c>
      <c r="D425" s="27" t="s">
        <v>315</v>
      </c>
      <c r="E425" s="29">
        <v>1</v>
      </c>
    </row>
    <row r="426" spans="1:5" s="30" customFormat="1">
      <c r="A426" s="26">
        <v>28</v>
      </c>
      <c r="B426" s="27" t="s">
        <v>332</v>
      </c>
      <c r="C426" s="22" t="s">
        <v>343</v>
      </c>
      <c r="D426" s="27" t="s">
        <v>207</v>
      </c>
      <c r="E426" s="29">
        <v>20</v>
      </c>
    </row>
    <row r="427" spans="1:5" s="30" customFormat="1">
      <c r="A427" s="26">
        <v>29</v>
      </c>
      <c r="B427" s="27" t="s">
        <v>332</v>
      </c>
      <c r="C427" s="22" t="s">
        <v>344</v>
      </c>
      <c r="D427" s="27" t="s">
        <v>207</v>
      </c>
      <c r="E427" s="29">
        <v>16</v>
      </c>
    </row>
    <row r="428" spans="1:5" s="30" customFormat="1">
      <c r="A428" s="26">
        <v>30</v>
      </c>
      <c r="B428" s="27" t="s">
        <v>332</v>
      </c>
      <c r="C428" s="22" t="s">
        <v>345</v>
      </c>
      <c r="D428" s="27" t="s">
        <v>207</v>
      </c>
      <c r="E428" s="29">
        <v>13</v>
      </c>
    </row>
    <row r="429" spans="1:5" s="30" customFormat="1">
      <c r="A429" s="26">
        <v>31</v>
      </c>
      <c r="B429" s="27" t="s">
        <v>332</v>
      </c>
      <c r="C429" s="22" t="s">
        <v>346</v>
      </c>
      <c r="D429" s="27" t="s">
        <v>207</v>
      </c>
      <c r="E429" s="29">
        <v>126</v>
      </c>
    </row>
    <row r="430" spans="1:5" s="30" customFormat="1">
      <c r="A430" s="26">
        <v>32</v>
      </c>
      <c r="B430" s="27" t="s">
        <v>332</v>
      </c>
      <c r="C430" s="22" t="s">
        <v>347</v>
      </c>
      <c r="D430" s="27" t="s">
        <v>207</v>
      </c>
      <c r="E430" s="29">
        <v>52</v>
      </c>
    </row>
    <row r="431" spans="1:5" s="30" customFormat="1">
      <c r="A431" s="26">
        <v>33</v>
      </c>
      <c r="B431" s="27" t="s">
        <v>332</v>
      </c>
      <c r="C431" s="22" t="s">
        <v>348</v>
      </c>
      <c r="D431" s="27" t="s">
        <v>315</v>
      </c>
      <c r="E431" s="29">
        <v>1</v>
      </c>
    </row>
    <row r="432" spans="1:5" s="30" customFormat="1">
      <c r="A432" s="26">
        <v>34</v>
      </c>
      <c r="B432" s="27"/>
      <c r="C432" s="23" t="s">
        <v>418</v>
      </c>
      <c r="D432" s="27" t="s">
        <v>204</v>
      </c>
      <c r="E432" s="29">
        <v>5</v>
      </c>
    </row>
    <row r="433" spans="1:5" s="30" customFormat="1">
      <c r="A433" s="26">
        <v>35</v>
      </c>
      <c r="B433" s="27"/>
      <c r="C433" s="23" t="s">
        <v>419</v>
      </c>
      <c r="D433" s="27" t="s">
        <v>204</v>
      </c>
      <c r="E433" s="29">
        <v>60</v>
      </c>
    </row>
    <row r="434" spans="1:5" s="30" customFormat="1">
      <c r="A434" s="26">
        <v>36</v>
      </c>
      <c r="B434" s="27" t="s">
        <v>332</v>
      </c>
      <c r="C434" s="22" t="s">
        <v>349</v>
      </c>
      <c r="D434" s="27" t="s">
        <v>315</v>
      </c>
      <c r="E434" s="29">
        <v>1</v>
      </c>
    </row>
    <row r="435" spans="1:5" s="30" customFormat="1">
      <c r="A435" s="26">
        <v>37</v>
      </c>
      <c r="B435" s="27" t="s">
        <v>332</v>
      </c>
      <c r="C435" s="22" t="s">
        <v>350</v>
      </c>
      <c r="D435" s="27" t="s">
        <v>315</v>
      </c>
      <c r="E435" s="29">
        <v>1</v>
      </c>
    </row>
    <row r="436" spans="1:5" s="30" customFormat="1">
      <c r="A436" s="26">
        <v>38</v>
      </c>
      <c r="B436" s="27" t="s">
        <v>332</v>
      </c>
      <c r="C436" s="22" t="s">
        <v>351</v>
      </c>
      <c r="D436" s="27" t="s">
        <v>315</v>
      </c>
      <c r="E436" s="29">
        <v>1</v>
      </c>
    </row>
    <row r="437" spans="1:5" s="1" customFormat="1" ht="17.25" customHeight="1" thickBot="1">
      <c r="A437" s="8"/>
      <c r="B437" s="15"/>
      <c r="C437" s="9"/>
      <c r="D437" s="10"/>
      <c r="E437" s="114"/>
    </row>
    <row r="438" spans="1:5" s="1" customFormat="1" ht="17.25" customHeight="1">
      <c r="A438" s="20"/>
      <c r="B438" s="21"/>
      <c r="C438" s="167" t="s">
        <v>1</v>
      </c>
      <c r="D438" s="168"/>
      <c r="E438" s="169"/>
    </row>
    <row r="439" spans="1:5" s="1" customFormat="1" ht="17.25" customHeight="1">
      <c r="A439" s="11"/>
      <c r="B439" s="12"/>
      <c r="C439" s="160" t="s">
        <v>11</v>
      </c>
      <c r="D439" s="160"/>
      <c r="E439" s="161"/>
    </row>
    <row r="440" spans="1:5" s="1" customFormat="1" ht="17.25" customHeight="1" thickBot="1">
      <c r="A440" s="13"/>
      <c r="B440" s="14"/>
      <c r="C440" s="162" t="s">
        <v>9</v>
      </c>
      <c r="D440" s="162"/>
      <c r="E440" s="163"/>
    </row>
    <row r="441" spans="1:5" s="94" customFormat="1" ht="12.75" customHeight="1">
      <c r="C441" s="132"/>
      <c r="D441" s="132"/>
      <c r="E441" s="97"/>
    </row>
    <row r="442" spans="1:5" s="64" customFormat="1" ht="12.75" customHeight="1">
      <c r="C442" s="152" t="s">
        <v>394</v>
      </c>
      <c r="D442" s="152"/>
      <c r="E442" s="152"/>
    </row>
    <row r="443" spans="1:5" s="64" customFormat="1">
      <c r="C443" s="165" t="s">
        <v>91</v>
      </c>
      <c r="D443" s="165"/>
      <c r="E443" s="165"/>
    </row>
    <row r="444" spans="1:5" s="64" customFormat="1">
      <c r="C444" s="166" t="s">
        <v>2</v>
      </c>
      <c r="D444" s="166"/>
      <c r="E444" s="166"/>
    </row>
    <row r="445" spans="1:5" s="64" customFormat="1" ht="12.75" customHeight="1" thickBot="1">
      <c r="C445" s="131"/>
      <c r="D445" s="131"/>
      <c r="E445" s="131"/>
    </row>
    <row r="446" spans="1:5" s="66" customFormat="1">
      <c r="A446" s="156" t="s">
        <v>0</v>
      </c>
      <c r="B446" s="156" t="s">
        <v>3</v>
      </c>
      <c r="C446" s="158" t="s">
        <v>4</v>
      </c>
      <c r="D446" s="156" t="s">
        <v>5</v>
      </c>
      <c r="E446" s="156" t="s">
        <v>6</v>
      </c>
    </row>
    <row r="447" spans="1:5" s="66" customFormat="1" ht="50.25" customHeight="1" thickBot="1">
      <c r="A447" s="157"/>
      <c r="B447" s="157"/>
      <c r="C447" s="159"/>
      <c r="D447" s="157"/>
      <c r="E447" s="157"/>
    </row>
    <row r="448" spans="1:5" s="66" customFormat="1" ht="13.5" thickBot="1">
      <c r="A448" s="80" t="s">
        <v>7</v>
      </c>
      <c r="B448" s="81" t="s">
        <v>8</v>
      </c>
      <c r="C448" s="82">
        <v>3</v>
      </c>
      <c r="D448" s="83">
        <v>4</v>
      </c>
      <c r="E448" s="125">
        <v>5</v>
      </c>
    </row>
    <row r="449" spans="1:5" s="71" customFormat="1">
      <c r="A449" s="84"/>
      <c r="B449" s="85"/>
      <c r="C449" s="86" t="s">
        <v>210</v>
      </c>
      <c r="D449" s="87"/>
      <c r="E449" s="126"/>
    </row>
    <row r="450" spans="1:5" s="71" customFormat="1" ht="25.5">
      <c r="A450" s="88">
        <v>1</v>
      </c>
      <c r="B450" s="72" t="s">
        <v>211</v>
      </c>
      <c r="C450" s="73" t="s">
        <v>189</v>
      </c>
      <c r="D450" s="72" t="s">
        <v>204</v>
      </c>
      <c r="E450" s="127">
        <v>66</v>
      </c>
    </row>
    <row r="451" spans="1:5" s="71" customFormat="1" ht="25.5">
      <c r="A451" s="88">
        <v>2</v>
      </c>
      <c r="B451" s="72" t="s">
        <v>211</v>
      </c>
      <c r="C451" s="73" t="s">
        <v>212</v>
      </c>
      <c r="D451" s="72" t="s">
        <v>204</v>
      </c>
      <c r="E451" s="127">
        <v>22</v>
      </c>
    </row>
    <row r="452" spans="1:5" s="71" customFormat="1" ht="25.5">
      <c r="A452" s="88">
        <v>3</v>
      </c>
      <c r="B452" s="72" t="s">
        <v>211</v>
      </c>
      <c r="C452" s="73" t="s">
        <v>213</v>
      </c>
      <c r="D452" s="72" t="s">
        <v>204</v>
      </c>
      <c r="E452" s="127">
        <v>65</v>
      </c>
    </row>
    <row r="453" spans="1:5" s="71" customFormat="1">
      <c r="A453" s="88">
        <v>4</v>
      </c>
      <c r="B453" s="72" t="s">
        <v>211</v>
      </c>
      <c r="C453" s="73" t="s">
        <v>192</v>
      </c>
      <c r="D453" s="72" t="s">
        <v>205</v>
      </c>
      <c r="E453" s="127">
        <v>31</v>
      </c>
    </row>
    <row r="454" spans="1:5" s="71" customFormat="1">
      <c r="A454" s="88">
        <v>5</v>
      </c>
      <c r="B454" s="72" t="s">
        <v>211</v>
      </c>
      <c r="C454" s="73" t="s">
        <v>214</v>
      </c>
      <c r="D454" s="72" t="s">
        <v>205</v>
      </c>
      <c r="E454" s="127">
        <v>4</v>
      </c>
    </row>
    <row r="455" spans="1:5" s="71" customFormat="1">
      <c r="A455" s="88">
        <v>6</v>
      </c>
      <c r="B455" s="72" t="s">
        <v>211</v>
      </c>
      <c r="C455" s="73" t="s">
        <v>215</v>
      </c>
      <c r="D455" s="72" t="s">
        <v>205</v>
      </c>
      <c r="E455" s="127">
        <v>29</v>
      </c>
    </row>
    <row r="456" spans="1:5" s="71" customFormat="1">
      <c r="A456" s="88">
        <v>7</v>
      </c>
      <c r="B456" s="72" t="s">
        <v>211</v>
      </c>
      <c r="C456" s="73" t="s">
        <v>216</v>
      </c>
      <c r="D456" s="72" t="s">
        <v>205</v>
      </c>
      <c r="E456" s="127">
        <v>9</v>
      </c>
    </row>
    <row r="457" spans="1:5" s="71" customFormat="1">
      <c r="A457" s="88">
        <v>8</v>
      </c>
      <c r="B457" s="72" t="s">
        <v>211</v>
      </c>
      <c r="C457" s="73" t="s">
        <v>217</v>
      </c>
      <c r="D457" s="72" t="s">
        <v>205</v>
      </c>
      <c r="E457" s="127">
        <v>1</v>
      </c>
    </row>
    <row r="458" spans="1:5" s="71" customFormat="1">
      <c r="A458" s="88">
        <v>9</v>
      </c>
      <c r="B458" s="72" t="s">
        <v>211</v>
      </c>
      <c r="C458" s="73" t="s">
        <v>218</v>
      </c>
      <c r="D458" s="72" t="s">
        <v>205</v>
      </c>
      <c r="E458" s="127">
        <v>6</v>
      </c>
    </row>
    <row r="459" spans="1:5" s="71" customFormat="1">
      <c r="A459" s="88">
        <v>10</v>
      </c>
      <c r="B459" s="72" t="s">
        <v>211</v>
      </c>
      <c r="C459" s="73" t="s">
        <v>219</v>
      </c>
      <c r="D459" s="72" t="s">
        <v>205</v>
      </c>
      <c r="E459" s="127">
        <v>2</v>
      </c>
    </row>
    <row r="460" spans="1:5" s="71" customFormat="1">
      <c r="A460" s="88">
        <v>11</v>
      </c>
      <c r="B460" s="72" t="s">
        <v>211</v>
      </c>
      <c r="C460" s="73" t="s">
        <v>220</v>
      </c>
      <c r="D460" s="72" t="s">
        <v>205</v>
      </c>
      <c r="E460" s="127">
        <v>2</v>
      </c>
    </row>
    <row r="461" spans="1:5" s="71" customFormat="1">
      <c r="A461" s="88">
        <v>12</v>
      </c>
      <c r="B461" s="72" t="s">
        <v>211</v>
      </c>
      <c r="C461" s="73" t="s">
        <v>221</v>
      </c>
      <c r="D461" s="72" t="s">
        <v>205</v>
      </c>
      <c r="E461" s="127">
        <v>3</v>
      </c>
    </row>
    <row r="462" spans="1:5" s="71" customFormat="1">
      <c r="A462" s="88">
        <v>13</v>
      </c>
      <c r="B462" s="72" t="s">
        <v>211</v>
      </c>
      <c r="C462" s="73" t="s">
        <v>222</v>
      </c>
      <c r="D462" s="72" t="s">
        <v>205</v>
      </c>
      <c r="E462" s="127">
        <v>2</v>
      </c>
    </row>
    <row r="463" spans="1:5" s="71" customFormat="1">
      <c r="A463" s="88">
        <v>14</v>
      </c>
      <c r="B463" s="72" t="s">
        <v>211</v>
      </c>
      <c r="C463" s="73" t="s">
        <v>223</v>
      </c>
      <c r="D463" s="72" t="s">
        <v>205</v>
      </c>
      <c r="E463" s="127">
        <v>3</v>
      </c>
    </row>
    <row r="464" spans="1:5" s="71" customFormat="1">
      <c r="A464" s="88">
        <v>15</v>
      </c>
      <c r="B464" s="72" t="s">
        <v>211</v>
      </c>
      <c r="C464" s="73" t="s">
        <v>224</v>
      </c>
      <c r="D464" s="72" t="s">
        <v>205</v>
      </c>
      <c r="E464" s="127">
        <v>21</v>
      </c>
    </row>
    <row r="465" spans="1:5" s="71" customFormat="1">
      <c r="A465" s="88">
        <v>16</v>
      </c>
      <c r="B465" s="72" t="s">
        <v>211</v>
      </c>
      <c r="C465" s="73" t="s">
        <v>225</v>
      </c>
      <c r="D465" s="72" t="s">
        <v>208</v>
      </c>
      <c r="E465" s="127">
        <v>1</v>
      </c>
    </row>
    <row r="466" spans="1:5" s="71" customFormat="1">
      <c r="A466" s="137">
        <v>17</v>
      </c>
      <c r="B466" s="138" t="s">
        <v>211</v>
      </c>
      <c r="C466" s="139" t="s">
        <v>194</v>
      </c>
      <c r="D466" s="138" t="s">
        <v>206</v>
      </c>
      <c r="E466" s="140">
        <v>1</v>
      </c>
    </row>
    <row r="467" spans="1:5" s="71" customFormat="1">
      <c r="A467" s="137">
        <v>18</v>
      </c>
      <c r="B467" s="138" t="s">
        <v>211</v>
      </c>
      <c r="C467" s="139" t="s">
        <v>203</v>
      </c>
      <c r="D467" s="138" t="s">
        <v>206</v>
      </c>
      <c r="E467" s="140">
        <v>1</v>
      </c>
    </row>
    <row r="468" spans="1:5" s="71" customFormat="1">
      <c r="A468" s="137">
        <v>19</v>
      </c>
      <c r="B468" s="138" t="s">
        <v>226</v>
      </c>
      <c r="C468" s="139" t="s">
        <v>227</v>
      </c>
      <c r="D468" s="138" t="s">
        <v>204</v>
      </c>
      <c r="E468" s="140">
        <v>30</v>
      </c>
    </row>
    <row r="469" spans="1:5" s="71" customFormat="1">
      <c r="A469" s="137">
        <v>20</v>
      </c>
      <c r="B469" s="138" t="s">
        <v>226</v>
      </c>
      <c r="C469" s="139" t="s">
        <v>228</v>
      </c>
      <c r="D469" s="138" t="s">
        <v>204</v>
      </c>
      <c r="E469" s="140">
        <v>11</v>
      </c>
    </row>
    <row r="470" spans="1:5" s="71" customFormat="1">
      <c r="A470" s="137">
        <v>21</v>
      </c>
      <c r="B470" s="138" t="s">
        <v>226</v>
      </c>
      <c r="C470" s="139" t="s">
        <v>229</v>
      </c>
      <c r="D470" s="138" t="s">
        <v>204</v>
      </c>
      <c r="E470" s="140">
        <v>10</v>
      </c>
    </row>
    <row r="471" spans="1:5" s="71" customFormat="1">
      <c r="A471" s="137">
        <v>22</v>
      </c>
      <c r="B471" s="138" t="s">
        <v>226</v>
      </c>
      <c r="C471" s="139" t="s">
        <v>230</v>
      </c>
      <c r="D471" s="138" t="s">
        <v>204</v>
      </c>
      <c r="E471" s="140">
        <v>28</v>
      </c>
    </row>
    <row r="472" spans="1:5" s="71" customFormat="1">
      <c r="A472" s="137">
        <v>23</v>
      </c>
      <c r="B472" s="138" t="s">
        <v>226</v>
      </c>
      <c r="C472" s="139" t="s">
        <v>231</v>
      </c>
      <c r="D472" s="138" t="s">
        <v>205</v>
      </c>
      <c r="E472" s="140">
        <v>18</v>
      </c>
    </row>
    <row r="473" spans="1:5" s="71" customFormat="1">
      <c r="A473" s="137">
        <v>24</v>
      </c>
      <c r="B473" s="138" t="s">
        <v>226</v>
      </c>
      <c r="C473" s="139" t="s">
        <v>232</v>
      </c>
      <c r="D473" s="138" t="s">
        <v>205</v>
      </c>
      <c r="E473" s="140">
        <v>15</v>
      </c>
    </row>
    <row r="474" spans="1:5" s="71" customFormat="1">
      <c r="A474" s="137">
        <v>25</v>
      </c>
      <c r="B474" s="138" t="s">
        <v>226</v>
      </c>
      <c r="C474" s="139" t="s">
        <v>233</v>
      </c>
      <c r="D474" s="138" t="s">
        <v>205</v>
      </c>
      <c r="E474" s="140">
        <v>2</v>
      </c>
    </row>
    <row r="475" spans="1:5" s="71" customFormat="1">
      <c r="A475" s="137">
        <v>26</v>
      </c>
      <c r="B475" s="138" t="s">
        <v>226</v>
      </c>
      <c r="C475" s="139" t="s">
        <v>234</v>
      </c>
      <c r="D475" s="138" t="s">
        <v>205</v>
      </c>
      <c r="E475" s="140">
        <v>6</v>
      </c>
    </row>
    <row r="476" spans="1:5" s="71" customFormat="1">
      <c r="A476" s="137">
        <v>27</v>
      </c>
      <c r="B476" s="138" t="s">
        <v>226</v>
      </c>
      <c r="C476" s="139" t="s">
        <v>235</v>
      </c>
      <c r="D476" s="138" t="s">
        <v>205</v>
      </c>
      <c r="E476" s="140">
        <v>5</v>
      </c>
    </row>
    <row r="477" spans="1:5" s="71" customFormat="1">
      <c r="A477" s="137">
        <v>28</v>
      </c>
      <c r="B477" s="138" t="s">
        <v>226</v>
      </c>
      <c r="C477" s="139" t="s">
        <v>236</v>
      </c>
      <c r="D477" s="138" t="s">
        <v>205</v>
      </c>
      <c r="E477" s="140">
        <v>1</v>
      </c>
    </row>
    <row r="478" spans="1:5" s="71" customFormat="1">
      <c r="A478" s="137">
        <v>29</v>
      </c>
      <c r="B478" s="138" t="s">
        <v>226</v>
      </c>
      <c r="C478" s="139" t="s">
        <v>237</v>
      </c>
      <c r="D478" s="138" t="s">
        <v>205</v>
      </c>
      <c r="E478" s="140">
        <v>1</v>
      </c>
    </row>
    <row r="479" spans="1:5" s="71" customFormat="1">
      <c r="A479" s="137">
        <v>30</v>
      </c>
      <c r="B479" s="138" t="s">
        <v>226</v>
      </c>
      <c r="C479" s="139" t="s">
        <v>238</v>
      </c>
      <c r="D479" s="138" t="s">
        <v>205</v>
      </c>
      <c r="E479" s="140">
        <v>2</v>
      </c>
    </row>
    <row r="480" spans="1:5" s="71" customFormat="1">
      <c r="A480" s="137">
        <v>31</v>
      </c>
      <c r="B480" s="138" t="s">
        <v>226</v>
      </c>
      <c r="C480" s="139" t="s">
        <v>239</v>
      </c>
      <c r="D480" s="138" t="s">
        <v>205</v>
      </c>
      <c r="E480" s="140">
        <v>4</v>
      </c>
    </row>
    <row r="481" spans="1:5" s="71" customFormat="1">
      <c r="A481" s="137">
        <v>32</v>
      </c>
      <c r="B481" s="138" t="s">
        <v>226</v>
      </c>
      <c r="C481" s="139" t="s">
        <v>240</v>
      </c>
      <c r="D481" s="138" t="s">
        <v>205</v>
      </c>
      <c r="E481" s="140">
        <v>1</v>
      </c>
    </row>
    <row r="482" spans="1:5" s="71" customFormat="1">
      <c r="A482" s="137">
        <v>33</v>
      </c>
      <c r="B482" s="138" t="s">
        <v>226</v>
      </c>
      <c r="C482" s="139" t="s">
        <v>241</v>
      </c>
      <c r="D482" s="138" t="s">
        <v>205</v>
      </c>
      <c r="E482" s="140">
        <v>2</v>
      </c>
    </row>
    <row r="483" spans="1:5" s="71" customFormat="1">
      <c r="A483" s="137">
        <v>34</v>
      </c>
      <c r="B483" s="138" t="s">
        <v>226</v>
      </c>
      <c r="C483" s="139" t="s">
        <v>242</v>
      </c>
      <c r="D483" s="138" t="s">
        <v>205</v>
      </c>
      <c r="E483" s="140">
        <v>3</v>
      </c>
    </row>
    <row r="484" spans="1:5" s="71" customFormat="1">
      <c r="A484" s="137">
        <v>35</v>
      </c>
      <c r="B484" s="138" t="s">
        <v>226</v>
      </c>
      <c r="C484" s="139" t="s">
        <v>243</v>
      </c>
      <c r="D484" s="138" t="s">
        <v>205</v>
      </c>
      <c r="E484" s="140">
        <v>1</v>
      </c>
    </row>
    <row r="485" spans="1:5" s="71" customFormat="1">
      <c r="A485" s="137">
        <v>36</v>
      </c>
      <c r="B485" s="138" t="s">
        <v>226</v>
      </c>
      <c r="C485" s="139" t="s">
        <v>244</v>
      </c>
      <c r="D485" s="138" t="s">
        <v>205</v>
      </c>
      <c r="E485" s="140">
        <v>1</v>
      </c>
    </row>
    <row r="486" spans="1:5" s="71" customFormat="1">
      <c r="A486" s="137">
        <v>37</v>
      </c>
      <c r="B486" s="138" t="s">
        <v>226</v>
      </c>
      <c r="C486" s="139" t="s">
        <v>245</v>
      </c>
      <c r="D486" s="138" t="s">
        <v>205</v>
      </c>
      <c r="E486" s="140">
        <v>1</v>
      </c>
    </row>
    <row r="487" spans="1:5" s="71" customFormat="1">
      <c r="A487" s="88">
        <v>38</v>
      </c>
      <c r="B487" s="72" t="s">
        <v>226</v>
      </c>
      <c r="C487" s="73" t="s">
        <v>246</v>
      </c>
      <c r="D487" s="72" t="s">
        <v>205</v>
      </c>
      <c r="E487" s="127">
        <v>2</v>
      </c>
    </row>
    <row r="488" spans="1:5" s="71" customFormat="1">
      <c r="A488" s="88">
        <v>39</v>
      </c>
      <c r="B488" s="72" t="s">
        <v>226</v>
      </c>
      <c r="C488" s="73" t="s">
        <v>247</v>
      </c>
      <c r="D488" s="72" t="s">
        <v>205</v>
      </c>
      <c r="E488" s="127">
        <v>2</v>
      </c>
    </row>
    <row r="489" spans="1:5" s="71" customFormat="1">
      <c r="A489" s="88">
        <v>40</v>
      </c>
      <c r="B489" s="72" t="s">
        <v>226</v>
      </c>
      <c r="C489" s="73" t="s">
        <v>248</v>
      </c>
      <c r="D489" s="72" t="s">
        <v>205</v>
      </c>
      <c r="E489" s="127">
        <v>2</v>
      </c>
    </row>
    <row r="490" spans="1:5" s="71" customFormat="1" ht="42.75" customHeight="1">
      <c r="A490" s="88">
        <v>41</v>
      </c>
      <c r="B490" s="72" t="s">
        <v>226</v>
      </c>
      <c r="C490" s="73" t="s">
        <v>414</v>
      </c>
      <c r="D490" s="72" t="s">
        <v>315</v>
      </c>
      <c r="E490" s="127">
        <v>5</v>
      </c>
    </row>
    <row r="491" spans="1:5" s="71" customFormat="1" ht="46.5" customHeight="1">
      <c r="A491" s="88">
        <v>42</v>
      </c>
      <c r="B491" s="72" t="s">
        <v>226</v>
      </c>
      <c r="C491" s="73" t="s">
        <v>415</v>
      </c>
      <c r="D491" s="72" t="s">
        <v>315</v>
      </c>
      <c r="E491" s="127">
        <v>1</v>
      </c>
    </row>
    <row r="492" spans="1:5" s="71" customFormat="1">
      <c r="A492" s="88">
        <v>43</v>
      </c>
      <c r="B492" s="72" t="s">
        <v>226</v>
      </c>
      <c r="C492" s="73" t="s">
        <v>416</v>
      </c>
      <c r="D492" s="72" t="s">
        <v>206</v>
      </c>
      <c r="E492" s="127">
        <v>7</v>
      </c>
    </row>
    <row r="493" spans="1:5" s="71" customFormat="1">
      <c r="A493" s="88">
        <v>44</v>
      </c>
      <c r="B493" s="72" t="s">
        <v>226</v>
      </c>
      <c r="C493" s="73" t="s">
        <v>249</v>
      </c>
      <c r="D493" s="72" t="s">
        <v>208</v>
      </c>
      <c r="E493" s="127">
        <v>1</v>
      </c>
    </row>
    <row r="494" spans="1:5" s="71" customFormat="1">
      <c r="A494" s="88">
        <v>45</v>
      </c>
      <c r="B494" s="72" t="s">
        <v>226</v>
      </c>
      <c r="C494" s="73" t="s">
        <v>250</v>
      </c>
      <c r="D494" s="72" t="s">
        <v>206</v>
      </c>
      <c r="E494" s="127">
        <v>1</v>
      </c>
    </row>
    <row r="495" spans="1:5" s="71" customFormat="1">
      <c r="A495" s="88">
        <v>46</v>
      </c>
      <c r="B495" s="72" t="s">
        <v>226</v>
      </c>
      <c r="C495" s="73" t="s">
        <v>251</v>
      </c>
      <c r="D495" s="72" t="s">
        <v>206</v>
      </c>
      <c r="E495" s="127">
        <v>2</v>
      </c>
    </row>
    <row r="496" spans="1:5" s="71" customFormat="1">
      <c r="A496" s="88">
        <v>48</v>
      </c>
      <c r="B496" s="72" t="s">
        <v>226</v>
      </c>
      <c r="C496" s="73" t="s">
        <v>252</v>
      </c>
      <c r="D496" s="72" t="s">
        <v>208</v>
      </c>
      <c r="E496" s="127">
        <v>1</v>
      </c>
    </row>
    <row r="497" spans="1:11" s="65" customFormat="1" ht="14.25" customHeight="1" thickBot="1">
      <c r="A497" s="70"/>
      <c r="B497" s="74"/>
      <c r="C497" s="75"/>
      <c r="D497" s="76"/>
      <c r="E497" s="128"/>
    </row>
    <row r="498" spans="1:11" s="65" customFormat="1">
      <c r="A498" s="77"/>
      <c r="B498" s="67"/>
      <c r="C498" s="153" t="s">
        <v>1</v>
      </c>
      <c r="D498" s="154"/>
      <c r="E498" s="155"/>
    </row>
    <row r="499" spans="1:11" s="65" customFormat="1">
      <c r="A499" s="78"/>
      <c r="B499" s="79"/>
      <c r="C499" s="148" t="s">
        <v>11</v>
      </c>
      <c r="D499" s="148"/>
      <c r="E499" s="149"/>
    </row>
    <row r="500" spans="1:11" s="65" customFormat="1" ht="13.5" thickBot="1">
      <c r="A500" s="68"/>
      <c r="B500" s="69"/>
      <c r="C500" s="150" t="s">
        <v>9</v>
      </c>
      <c r="D500" s="150"/>
      <c r="E500" s="151"/>
    </row>
    <row r="501" spans="1:11" s="94" customFormat="1" ht="12.75" customHeight="1">
      <c r="C501" s="132"/>
      <c r="D501" s="132"/>
      <c r="E501" s="97"/>
    </row>
    <row r="502" spans="1:11" s="6" customFormat="1" ht="12.75" customHeight="1">
      <c r="C502" s="164" t="s">
        <v>395</v>
      </c>
      <c r="D502" s="164"/>
      <c r="E502" s="164"/>
    </row>
    <row r="503" spans="1:11" s="6" customFormat="1">
      <c r="C503" s="174" t="s">
        <v>362</v>
      </c>
      <c r="D503" s="174"/>
      <c r="E503" s="174"/>
    </row>
    <row r="504" spans="1:11" s="6" customFormat="1">
      <c r="C504" s="175" t="s">
        <v>2</v>
      </c>
      <c r="D504" s="175"/>
      <c r="E504" s="175"/>
    </row>
    <row r="505" spans="1:11" s="1" customFormat="1" ht="13.5" thickBot="1"/>
    <row r="506" spans="1:11" s="7" customFormat="1">
      <c r="A506" s="170" t="s">
        <v>0</v>
      </c>
      <c r="B506" s="170" t="s">
        <v>3</v>
      </c>
      <c r="C506" s="172" t="s">
        <v>4</v>
      </c>
      <c r="D506" s="170" t="s">
        <v>5</v>
      </c>
      <c r="E506" s="170" t="s">
        <v>6</v>
      </c>
    </row>
    <row r="507" spans="1:11" s="7" customFormat="1" ht="60.75" customHeight="1" thickBot="1">
      <c r="A507" s="171"/>
      <c r="B507" s="171"/>
      <c r="C507" s="173"/>
      <c r="D507" s="171"/>
      <c r="E507" s="171"/>
      <c r="G507" s="1"/>
      <c r="H507" s="1"/>
      <c r="I507" s="1"/>
      <c r="J507" s="1"/>
      <c r="K507" s="1"/>
    </row>
    <row r="508" spans="1:11" s="7" customFormat="1" ht="13.5" thickBot="1">
      <c r="A508" s="40" t="s">
        <v>7</v>
      </c>
      <c r="B508" s="41" t="s">
        <v>8</v>
      </c>
      <c r="C508" s="42">
        <v>3</v>
      </c>
      <c r="D508" s="43">
        <v>4</v>
      </c>
      <c r="E508" s="116">
        <v>5</v>
      </c>
      <c r="G508" s="94"/>
      <c r="H508" s="94"/>
      <c r="I508" s="94"/>
      <c r="J508" s="94"/>
      <c r="K508" s="94"/>
    </row>
    <row r="509" spans="1:11" s="1" customFormat="1" ht="18" customHeight="1">
      <c r="A509" s="33"/>
      <c r="B509" s="21"/>
      <c r="C509" s="34" t="s">
        <v>364</v>
      </c>
      <c r="D509" s="35"/>
      <c r="E509" s="115"/>
      <c r="G509" s="6"/>
      <c r="H509" s="6"/>
      <c r="I509" s="6"/>
      <c r="J509" s="6"/>
      <c r="K509" s="6"/>
    </row>
    <row r="510" spans="1:11" s="30" customFormat="1">
      <c r="A510" s="26">
        <v>1</v>
      </c>
      <c r="B510" s="27" t="s">
        <v>363</v>
      </c>
      <c r="C510" s="22" t="s">
        <v>352</v>
      </c>
      <c r="D510" s="27" t="s">
        <v>26</v>
      </c>
      <c r="E510" s="112">
        <v>5</v>
      </c>
      <c r="G510" s="6"/>
      <c r="H510" s="6"/>
      <c r="I510" s="6"/>
      <c r="J510" s="6"/>
      <c r="K510" s="6"/>
    </row>
    <row r="511" spans="1:11" s="30" customFormat="1">
      <c r="A511" s="26">
        <v>2</v>
      </c>
      <c r="B511" s="27" t="s">
        <v>363</v>
      </c>
      <c r="C511" s="22" t="s">
        <v>353</v>
      </c>
      <c r="D511" s="27" t="s">
        <v>26</v>
      </c>
      <c r="E511" s="112">
        <v>7</v>
      </c>
      <c r="G511" s="6"/>
      <c r="H511" s="6"/>
      <c r="I511" s="6"/>
      <c r="J511" s="6"/>
      <c r="K511" s="6"/>
    </row>
    <row r="512" spans="1:11" s="30" customFormat="1">
      <c r="A512" s="26">
        <v>3</v>
      </c>
      <c r="B512" s="27" t="s">
        <v>363</v>
      </c>
      <c r="C512" s="22" t="s">
        <v>354</v>
      </c>
      <c r="D512" s="27" t="s">
        <v>26</v>
      </c>
      <c r="E512" s="112">
        <v>1</v>
      </c>
      <c r="G512" s="1"/>
      <c r="H512" s="1"/>
      <c r="I512" s="1"/>
      <c r="J512" s="1"/>
      <c r="K512" s="1"/>
    </row>
    <row r="513" spans="1:11" s="30" customFormat="1">
      <c r="A513" s="26">
        <v>4</v>
      </c>
      <c r="B513" s="27" t="s">
        <v>363</v>
      </c>
      <c r="C513" s="22" t="s">
        <v>355</v>
      </c>
      <c r="D513" s="27" t="s">
        <v>26</v>
      </c>
      <c r="E513" s="112">
        <v>2</v>
      </c>
      <c r="G513" s="7"/>
      <c r="H513" s="7"/>
      <c r="I513" s="7"/>
      <c r="J513" s="7"/>
      <c r="K513" s="7"/>
    </row>
    <row r="514" spans="1:11" s="30" customFormat="1">
      <c r="A514" s="26">
        <v>5</v>
      </c>
      <c r="B514" s="27" t="s">
        <v>363</v>
      </c>
      <c r="C514" s="22" t="s">
        <v>356</v>
      </c>
      <c r="D514" s="27" t="s">
        <v>26</v>
      </c>
      <c r="E514" s="112">
        <v>1</v>
      </c>
      <c r="G514" s="7"/>
      <c r="H514" s="7"/>
      <c r="I514" s="7"/>
      <c r="J514" s="7"/>
      <c r="K514" s="7"/>
    </row>
    <row r="515" spans="1:11" s="30" customFormat="1">
      <c r="A515" s="26">
        <v>6</v>
      </c>
      <c r="B515" s="27" t="s">
        <v>363</v>
      </c>
      <c r="C515" s="22" t="s">
        <v>357</v>
      </c>
      <c r="D515" s="27" t="s">
        <v>204</v>
      </c>
      <c r="E515" s="112">
        <v>205</v>
      </c>
    </row>
    <row r="516" spans="1:11" s="30" customFormat="1">
      <c r="A516" s="26">
        <v>7</v>
      </c>
      <c r="B516" s="27" t="s">
        <v>363</v>
      </c>
      <c r="C516" s="22" t="s">
        <v>358</v>
      </c>
      <c r="D516" s="27" t="s">
        <v>204</v>
      </c>
      <c r="E516" s="112">
        <v>90</v>
      </c>
    </row>
    <row r="517" spans="1:11" s="30" customFormat="1">
      <c r="A517" s="26">
        <v>8</v>
      </c>
      <c r="B517" s="27" t="s">
        <v>363</v>
      </c>
      <c r="C517" s="22" t="s">
        <v>359</v>
      </c>
      <c r="D517" s="27" t="s">
        <v>26</v>
      </c>
      <c r="E517" s="112">
        <v>1</v>
      </c>
    </row>
    <row r="518" spans="1:11" s="30" customFormat="1">
      <c r="A518" s="26">
        <v>9</v>
      </c>
      <c r="B518" s="27" t="s">
        <v>363</v>
      </c>
      <c r="C518" s="22" t="s">
        <v>360</v>
      </c>
      <c r="D518" s="27" t="s">
        <v>26</v>
      </c>
      <c r="E518" s="112">
        <v>1</v>
      </c>
    </row>
    <row r="519" spans="1:11" s="30" customFormat="1">
      <c r="A519" s="26">
        <v>10</v>
      </c>
      <c r="B519" s="27" t="s">
        <v>363</v>
      </c>
      <c r="C519" s="22" t="s">
        <v>361</v>
      </c>
      <c r="D519" s="27" t="s">
        <v>12</v>
      </c>
      <c r="E519" s="112">
        <v>1</v>
      </c>
    </row>
    <row r="520" spans="1:11" s="1" customFormat="1" ht="14.25" customHeight="1" thickBot="1">
      <c r="A520" s="8"/>
      <c r="B520" s="15"/>
      <c r="C520" s="9"/>
      <c r="D520" s="10"/>
      <c r="E520" s="114"/>
      <c r="G520" s="30"/>
      <c r="H520" s="30"/>
      <c r="I520" s="30"/>
      <c r="J520" s="30"/>
      <c r="K520" s="30"/>
    </row>
    <row r="521" spans="1:11" s="1" customFormat="1">
      <c r="A521" s="20"/>
      <c r="B521" s="21"/>
      <c r="C521" s="167" t="s">
        <v>1</v>
      </c>
      <c r="D521" s="168"/>
      <c r="E521" s="169"/>
      <c r="G521" s="30"/>
      <c r="H521" s="30"/>
      <c r="I521" s="30"/>
      <c r="J521" s="30"/>
      <c r="K521" s="30"/>
    </row>
    <row r="522" spans="1:11" s="1" customFormat="1">
      <c r="A522" s="11"/>
      <c r="B522" s="12"/>
      <c r="C522" s="160" t="s">
        <v>11</v>
      </c>
      <c r="D522" s="160"/>
      <c r="E522" s="161"/>
    </row>
    <row r="523" spans="1:11" s="1" customFormat="1" ht="13.5" thickBot="1">
      <c r="A523" s="13"/>
      <c r="B523" s="14"/>
      <c r="C523" s="162" t="s">
        <v>9</v>
      </c>
      <c r="D523" s="162"/>
      <c r="E523" s="163"/>
    </row>
    <row r="524" spans="1:11" s="94" customFormat="1" ht="18.75" customHeight="1">
      <c r="C524" s="132"/>
      <c r="D524" s="132"/>
      <c r="E524" s="97"/>
      <c r="G524" s="1"/>
      <c r="H524" s="1"/>
      <c r="I524" s="1"/>
      <c r="J524" s="1"/>
      <c r="K524" s="1"/>
    </row>
    <row r="525" spans="1:11" s="6" customFormat="1" ht="12.75" customHeight="1">
      <c r="C525" s="164" t="s">
        <v>396</v>
      </c>
      <c r="D525" s="164"/>
      <c r="E525" s="164"/>
      <c r="G525" s="94"/>
      <c r="H525" s="94"/>
      <c r="I525" s="94"/>
      <c r="J525" s="94"/>
      <c r="K525" s="94"/>
    </row>
    <row r="526" spans="1:11" s="6" customFormat="1">
      <c r="C526" s="174" t="s">
        <v>187</v>
      </c>
      <c r="D526" s="174"/>
      <c r="E526" s="174"/>
      <c r="G526" s="64"/>
      <c r="H526" s="64"/>
      <c r="I526" s="64"/>
      <c r="J526" s="64"/>
      <c r="K526" s="64"/>
    </row>
    <row r="527" spans="1:11" s="6" customFormat="1">
      <c r="C527" s="175" t="s">
        <v>2</v>
      </c>
      <c r="D527" s="175"/>
      <c r="E527" s="175"/>
      <c r="G527" s="64"/>
      <c r="H527" s="64"/>
      <c r="I527" s="64"/>
      <c r="J527" s="64"/>
      <c r="K527" s="64"/>
    </row>
    <row r="528" spans="1:11" s="1" customFormat="1" ht="13.5" thickBot="1">
      <c r="G528" s="64"/>
      <c r="H528" s="64"/>
      <c r="I528" s="64"/>
      <c r="J528" s="64"/>
      <c r="K528" s="64"/>
    </row>
    <row r="529" spans="1:11" s="7" customFormat="1">
      <c r="A529" s="170" t="s">
        <v>0</v>
      </c>
      <c r="B529" s="170" t="s">
        <v>3</v>
      </c>
      <c r="C529" s="172" t="s">
        <v>4</v>
      </c>
      <c r="D529" s="170" t="s">
        <v>5</v>
      </c>
      <c r="E529" s="170" t="s">
        <v>6</v>
      </c>
      <c r="G529" s="65"/>
      <c r="H529" s="65"/>
      <c r="I529" s="65"/>
      <c r="J529" s="65"/>
      <c r="K529" s="65"/>
    </row>
    <row r="530" spans="1:11" s="7" customFormat="1" ht="69.75" customHeight="1" thickBot="1">
      <c r="A530" s="171"/>
      <c r="B530" s="171"/>
      <c r="C530" s="173"/>
      <c r="D530" s="171"/>
      <c r="E530" s="171"/>
      <c r="G530" s="66"/>
      <c r="H530" s="66"/>
      <c r="I530" s="66"/>
      <c r="J530" s="66"/>
      <c r="K530" s="66"/>
    </row>
    <row r="531" spans="1:11" s="7" customFormat="1" ht="13.5" thickBot="1">
      <c r="A531" s="40" t="s">
        <v>7</v>
      </c>
      <c r="B531" s="41" t="s">
        <v>8</v>
      </c>
      <c r="C531" s="42">
        <v>3</v>
      </c>
      <c r="D531" s="43">
        <v>4</v>
      </c>
      <c r="E531" s="116">
        <v>5</v>
      </c>
      <c r="G531" s="66"/>
      <c r="H531" s="66"/>
      <c r="I531" s="66"/>
      <c r="J531" s="66"/>
      <c r="K531" s="66"/>
    </row>
    <row r="532" spans="1:11" s="1" customFormat="1" ht="18.75" customHeight="1">
      <c r="A532" s="33"/>
      <c r="B532" s="21"/>
      <c r="C532" s="34" t="s">
        <v>188</v>
      </c>
      <c r="D532" s="35"/>
      <c r="E532" s="115"/>
      <c r="G532" s="66"/>
      <c r="H532" s="66"/>
      <c r="I532" s="66"/>
      <c r="J532" s="66"/>
      <c r="K532" s="66"/>
    </row>
    <row r="533" spans="1:11" s="30" customFormat="1" ht="25.5">
      <c r="A533" s="26">
        <v>1</v>
      </c>
      <c r="B533" s="27" t="s">
        <v>209</v>
      </c>
      <c r="C533" s="22" t="s">
        <v>189</v>
      </c>
      <c r="D533" s="27" t="s">
        <v>204</v>
      </c>
      <c r="E533" s="112">
        <v>22</v>
      </c>
      <c r="G533" s="71"/>
      <c r="H533" s="71"/>
      <c r="I533" s="71"/>
      <c r="J533" s="71"/>
      <c r="K533" s="71"/>
    </row>
    <row r="534" spans="1:11" s="30" customFormat="1">
      <c r="A534" s="26">
        <v>2</v>
      </c>
      <c r="B534" s="27" t="s">
        <v>209</v>
      </c>
      <c r="C534" s="22" t="s">
        <v>190</v>
      </c>
      <c r="D534" s="27" t="s">
        <v>204</v>
      </c>
      <c r="E534" s="112">
        <v>56</v>
      </c>
      <c r="G534" s="71"/>
      <c r="H534" s="71"/>
      <c r="I534" s="71"/>
      <c r="J534" s="71"/>
      <c r="K534" s="71"/>
    </row>
    <row r="535" spans="1:11" s="30" customFormat="1">
      <c r="A535" s="26">
        <v>3</v>
      </c>
      <c r="B535" s="27" t="s">
        <v>209</v>
      </c>
      <c r="C535" s="22" t="s">
        <v>191</v>
      </c>
      <c r="D535" s="27" t="s">
        <v>204</v>
      </c>
      <c r="E535" s="112">
        <v>52</v>
      </c>
      <c r="G535" s="71"/>
      <c r="H535" s="71"/>
      <c r="I535" s="71"/>
      <c r="J535" s="71"/>
      <c r="K535" s="71"/>
    </row>
    <row r="536" spans="1:11" s="30" customFormat="1">
      <c r="A536" s="26">
        <v>4</v>
      </c>
      <c r="B536" s="27" t="s">
        <v>209</v>
      </c>
      <c r="C536" s="22" t="s">
        <v>366</v>
      </c>
      <c r="D536" s="27" t="s">
        <v>205</v>
      </c>
      <c r="E536" s="112">
        <v>6</v>
      </c>
      <c r="G536" s="71"/>
      <c r="H536" s="71"/>
      <c r="I536" s="71"/>
      <c r="J536" s="71"/>
      <c r="K536" s="71"/>
    </row>
    <row r="537" spans="1:11" s="30" customFormat="1">
      <c r="A537" s="26">
        <v>5</v>
      </c>
      <c r="B537" s="27" t="s">
        <v>209</v>
      </c>
      <c r="C537" s="22" t="s">
        <v>193</v>
      </c>
      <c r="D537" s="27" t="s">
        <v>205</v>
      </c>
      <c r="E537" s="112">
        <v>48</v>
      </c>
      <c r="G537" s="71"/>
      <c r="H537" s="71"/>
      <c r="I537" s="71"/>
      <c r="J537" s="71"/>
      <c r="K537" s="71"/>
    </row>
    <row r="538" spans="1:11" s="30" customFormat="1">
      <c r="A538" s="26">
        <v>5</v>
      </c>
      <c r="B538" s="27" t="s">
        <v>209</v>
      </c>
      <c r="C538" s="22" t="s">
        <v>420</v>
      </c>
      <c r="D538" s="27" t="s">
        <v>205</v>
      </c>
      <c r="E538" s="112">
        <v>4</v>
      </c>
      <c r="G538" s="71"/>
      <c r="H538" s="71"/>
      <c r="I538" s="71"/>
      <c r="J538" s="71"/>
      <c r="K538" s="71"/>
    </row>
    <row r="539" spans="1:11" s="30" customFormat="1">
      <c r="A539" s="26">
        <v>6</v>
      </c>
      <c r="B539" s="27" t="s">
        <v>209</v>
      </c>
      <c r="C539" s="22" t="s">
        <v>194</v>
      </c>
      <c r="D539" s="27" t="s">
        <v>206</v>
      </c>
      <c r="E539" s="112">
        <v>1</v>
      </c>
      <c r="G539" s="71"/>
      <c r="H539" s="71"/>
      <c r="I539" s="71"/>
      <c r="J539" s="71"/>
      <c r="K539" s="71"/>
    </row>
    <row r="540" spans="1:11" s="30" customFormat="1">
      <c r="A540" s="26">
        <v>7</v>
      </c>
      <c r="B540" s="27" t="s">
        <v>209</v>
      </c>
      <c r="C540" s="22" t="s">
        <v>195</v>
      </c>
      <c r="D540" s="27" t="s">
        <v>207</v>
      </c>
      <c r="E540" s="112">
        <v>2</v>
      </c>
      <c r="G540" s="71"/>
      <c r="H540" s="71"/>
      <c r="I540" s="71"/>
      <c r="J540" s="71"/>
      <c r="K540" s="71"/>
    </row>
    <row r="541" spans="1:11" s="30" customFormat="1">
      <c r="A541" s="26">
        <v>8</v>
      </c>
      <c r="B541" s="27" t="s">
        <v>209</v>
      </c>
      <c r="C541" s="22" t="s">
        <v>196</v>
      </c>
      <c r="D541" s="27" t="s">
        <v>207</v>
      </c>
      <c r="E541" s="112">
        <v>1</v>
      </c>
      <c r="G541" s="71"/>
      <c r="H541" s="71"/>
      <c r="I541" s="71"/>
      <c r="J541" s="71"/>
      <c r="K541" s="71"/>
    </row>
    <row r="542" spans="1:11" s="30" customFormat="1">
      <c r="A542" s="26">
        <v>9</v>
      </c>
      <c r="B542" s="27" t="s">
        <v>209</v>
      </c>
      <c r="C542" s="22" t="s">
        <v>197</v>
      </c>
      <c r="D542" s="27" t="s">
        <v>207</v>
      </c>
      <c r="E542" s="112">
        <v>7</v>
      </c>
      <c r="G542" s="71"/>
      <c r="H542" s="71"/>
      <c r="I542" s="71"/>
      <c r="J542" s="71"/>
      <c r="K542" s="71"/>
    </row>
    <row r="543" spans="1:11" s="30" customFormat="1">
      <c r="A543" s="26">
        <v>10</v>
      </c>
      <c r="B543" s="27" t="s">
        <v>209</v>
      </c>
      <c r="C543" s="22" t="s">
        <v>198</v>
      </c>
      <c r="D543" s="27" t="s">
        <v>207</v>
      </c>
      <c r="E543" s="112">
        <v>1</v>
      </c>
      <c r="G543" s="71"/>
      <c r="H543" s="71"/>
      <c r="I543" s="71"/>
      <c r="J543" s="71"/>
      <c r="K543" s="71"/>
    </row>
    <row r="544" spans="1:11" s="30" customFormat="1">
      <c r="A544" s="26">
        <v>11</v>
      </c>
      <c r="B544" s="27" t="s">
        <v>209</v>
      </c>
      <c r="C544" s="22" t="s">
        <v>199</v>
      </c>
      <c r="D544" s="27" t="s">
        <v>208</v>
      </c>
      <c r="E544" s="112">
        <v>11</v>
      </c>
      <c r="G544" s="71"/>
      <c r="H544" s="71"/>
      <c r="I544" s="71"/>
      <c r="J544" s="71"/>
      <c r="K544" s="71"/>
    </row>
    <row r="545" spans="1:11" s="30" customFormat="1">
      <c r="A545" s="26">
        <v>12</v>
      </c>
      <c r="B545" s="27" t="s">
        <v>209</v>
      </c>
      <c r="C545" s="22" t="s">
        <v>200</v>
      </c>
      <c r="D545" s="27" t="s">
        <v>205</v>
      </c>
      <c r="E545" s="112">
        <v>11</v>
      </c>
      <c r="G545" s="71"/>
      <c r="H545" s="71"/>
      <c r="I545" s="71"/>
      <c r="J545" s="71"/>
      <c r="K545" s="71"/>
    </row>
    <row r="546" spans="1:11" s="30" customFormat="1">
      <c r="A546" s="26">
        <v>13</v>
      </c>
      <c r="B546" s="27" t="s">
        <v>209</v>
      </c>
      <c r="C546" s="22" t="s">
        <v>201</v>
      </c>
      <c r="D546" s="27" t="s">
        <v>205</v>
      </c>
      <c r="E546" s="112">
        <v>11</v>
      </c>
      <c r="G546" s="71"/>
      <c r="H546" s="71"/>
      <c r="I546" s="71"/>
      <c r="J546" s="71"/>
      <c r="K546" s="71"/>
    </row>
    <row r="547" spans="1:11" s="30" customFormat="1">
      <c r="A547" s="26">
        <v>14</v>
      </c>
      <c r="B547" s="27" t="s">
        <v>209</v>
      </c>
      <c r="C547" s="22" t="s">
        <v>202</v>
      </c>
      <c r="D547" s="27" t="s">
        <v>205</v>
      </c>
      <c r="E547" s="112">
        <v>11</v>
      </c>
      <c r="G547" s="71"/>
      <c r="H547" s="71"/>
      <c r="I547" s="71"/>
      <c r="J547" s="71"/>
      <c r="K547" s="71"/>
    </row>
    <row r="548" spans="1:11" s="30" customFormat="1">
      <c r="A548" s="26">
        <v>15</v>
      </c>
      <c r="B548" s="27" t="s">
        <v>209</v>
      </c>
      <c r="C548" s="22" t="s">
        <v>203</v>
      </c>
      <c r="D548" s="27" t="s">
        <v>206</v>
      </c>
      <c r="E548" s="112">
        <v>1</v>
      </c>
      <c r="G548" s="71"/>
      <c r="H548" s="71"/>
      <c r="I548" s="71"/>
      <c r="J548" s="71"/>
      <c r="K548" s="71"/>
    </row>
    <row r="549" spans="1:11" s="30" customFormat="1">
      <c r="A549" s="141"/>
      <c r="B549" s="142"/>
      <c r="C549" s="34" t="s">
        <v>428</v>
      </c>
      <c r="D549" s="142"/>
      <c r="E549" s="143"/>
      <c r="G549" s="71"/>
      <c r="H549" s="71"/>
      <c r="I549" s="71"/>
      <c r="J549" s="71"/>
      <c r="K549" s="71"/>
    </row>
    <row r="550" spans="1:11" s="30" customFormat="1" ht="32.25" customHeight="1">
      <c r="A550" s="141">
        <v>1</v>
      </c>
      <c r="B550" s="27" t="s">
        <v>209</v>
      </c>
      <c r="C550" s="145" t="s">
        <v>430</v>
      </c>
      <c r="D550" s="144" t="s">
        <v>429</v>
      </c>
      <c r="E550" s="112">
        <v>50</v>
      </c>
      <c r="G550" s="71"/>
      <c r="H550" s="71"/>
      <c r="I550" s="71"/>
      <c r="J550" s="71"/>
      <c r="K550" s="71"/>
    </row>
    <row r="551" spans="1:11" s="30" customFormat="1">
      <c r="A551" s="141">
        <v>2</v>
      </c>
      <c r="B551" s="27" t="s">
        <v>209</v>
      </c>
      <c r="C551" s="147" t="s">
        <v>431</v>
      </c>
      <c r="D551" s="146" t="s">
        <v>26</v>
      </c>
      <c r="E551" s="112">
        <v>4</v>
      </c>
      <c r="G551" s="71"/>
      <c r="H551" s="71"/>
      <c r="I551" s="71"/>
      <c r="J551" s="71"/>
      <c r="K551" s="71"/>
    </row>
    <row r="552" spans="1:11" s="30" customFormat="1">
      <c r="A552" s="141">
        <v>3</v>
      </c>
      <c r="B552" s="27" t="s">
        <v>209</v>
      </c>
      <c r="C552" s="147" t="s">
        <v>432</v>
      </c>
      <c r="D552" s="146" t="s">
        <v>26</v>
      </c>
      <c r="E552" s="112">
        <v>8</v>
      </c>
      <c r="G552" s="71"/>
      <c r="H552" s="71"/>
      <c r="I552" s="71"/>
      <c r="J552" s="71"/>
      <c r="K552" s="71"/>
    </row>
    <row r="553" spans="1:11" s="30" customFormat="1">
      <c r="A553" s="141">
        <v>4</v>
      </c>
      <c r="B553" s="27" t="s">
        <v>209</v>
      </c>
      <c r="C553" s="22" t="s">
        <v>442</v>
      </c>
      <c r="D553" s="146" t="s">
        <v>429</v>
      </c>
      <c r="E553" s="112">
        <v>50</v>
      </c>
      <c r="G553" s="71"/>
      <c r="H553" s="71"/>
      <c r="I553" s="71"/>
      <c r="J553" s="71"/>
      <c r="K553" s="71"/>
    </row>
    <row r="554" spans="1:11" s="30" customFormat="1">
      <c r="A554" s="141">
        <v>5</v>
      </c>
      <c r="B554" s="27" t="s">
        <v>209</v>
      </c>
      <c r="C554" s="147" t="s">
        <v>433</v>
      </c>
      <c r="D554" s="146" t="s">
        <v>429</v>
      </c>
      <c r="E554" s="112">
        <v>50</v>
      </c>
      <c r="G554" s="71"/>
      <c r="H554" s="71"/>
      <c r="I554" s="71"/>
      <c r="J554" s="71"/>
      <c r="K554" s="71"/>
    </row>
    <row r="555" spans="1:11" s="30" customFormat="1">
      <c r="A555" s="141">
        <v>6</v>
      </c>
      <c r="B555" s="27" t="s">
        <v>209</v>
      </c>
      <c r="C555" s="147" t="s">
        <v>434</v>
      </c>
      <c r="D555" s="146" t="s">
        <v>26</v>
      </c>
      <c r="E555" s="112">
        <v>1</v>
      </c>
      <c r="G555" s="71"/>
      <c r="H555" s="71"/>
      <c r="I555" s="71"/>
      <c r="J555" s="71"/>
      <c r="K555" s="71"/>
    </row>
    <row r="556" spans="1:11" s="30" customFormat="1">
      <c r="A556" s="141">
        <v>7</v>
      </c>
      <c r="B556" s="27" t="s">
        <v>209</v>
      </c>
      <c r="C556" s="147" t="s">
        <v>435</v>
      </c>
      <c r="D556" s="146" t="s">
        <v>26</v>
      </c>
      <c r="E556" s="112">
        <v>8</v>
      </c>
      <c r="G556" s="71"/>
      <c r="H556" s="71"/>
      <c r="I556" s="71"/>
      <c r="J556" s="71"/>
      <c r="K556" s="71"/>
    </row>
    <row r="557" spans="1:11" s="30" customFormat="1">
      <c r="A557" s="141">
        <v>8</v>
      </c>
      <c r="B557" s="27" t="s">
        <v>209</v>
      </c>
      <c r="C557" s="147" t="s">
        <v>436</v>
      </c>
      <c r="D557" s="146" t="s">
        <v>26</v>
      </c>
      <c r="E557" s="112">
        <v>1</v>
      </c>
      <c r="G557" s="71"/>
      <c r="H557" s="71"/>
      <c r="I557" s="71"/>
      <c r="J557" s="71"/>
      <c r="K557" s="71"/>
    </row>
    <row r="558" spans="1:11" s="30" customFormat="1">
      <c r="A558" s="141">
        <v>9</v>
      </c>
      <c r="B558" s="27" t="s">
        <v>209</v>
      </c>
      <c r="C558" s="147" t="s">
        <v>437</v>
      </c>
      <c r="D558" s="146" t="s">
        <v>26</v>
      </c>
      <c r="E558" s="112">
        <v>1</v>
      </c>
      <c r="G558" s="71"/>
      <c r="H558" s="71"/>
      <c r="I558" s="71"/>
      <c r="J558" s="71"/>
      <c r="K558" s="71"/>
    </row>
    <row r="559" spans="1:11" s="30" customFormat="1">
      <c r="A559" s="141">
        <v>10</v>
      </c>
      <c r="B559" s="27" t="s">
        <v>209</v>
      </c>
      <c r="C559" s="147" t="s">
        <v>438</v>
      </c>
      <c r="D559" s="146" t="s">
        <v>26</v>
      </c>
      <c r="E559" s="112">
        <v>22</v>
      </c>
      <c r="G559" s="71"/>
      <c r="H559" s="71"/>
      <c r="I559" s="71"/>
      <c r="J559" s="71"/>
      <c r="K559" s="71"/>
    </row>
    <row r="560" spans="1:11" s="30" customFormat="1">
      <c r="A560" s="141">
        <v>11</v>
      </c>
      <c r="B560" s="27" t="s">
        <v>209</v>
      </c>
      <c r="C560" s="147" t="s">
        <v>439</v>
      </c>
      <c r="D560" s="146" t="s">
        <v>26</v>
      </c>
      <c r="E560" s="112">
        <v>22</v>
      </c>
      <c r="G560" s="71"/>
      <c r="H560" s="71"/>
      <c r="I560" s="71"/>
      <c r="J560" s="71"/>
      <c r="K560" s="71"/>
    </row>
    <row r="561" spans="1:11" s="30" customFormat="1">
      <c r="A561" s="141">
        <v>12</v>
      </c>
      <c r="B561" s="27" t="s">
        <v>209</v>
      </c>
      <c r="C561" s="147" t="s">
        <v>440</v>
      </c>
      <c r="D561" s="146" t="s">
        <v>26</v>
      </c>
      <c r="E561" s="112">
        <v>22</v>
      </c>
      <c r="G561" s="71"/>
      <c r="H561" s="71"/>
      <c r="I561" s="71"/>
      <c r="J561" s="71"/>
      <c r="K561" s="71"/>
    </row>
    <row r="562" spans="1:11" s="30" customFormat="1">
      <c r="A562" s="141">
        <v>13</v>
      </c>
      <c r="B562" s="27" t="s">
        <v>209</v>
      </c>
      <c r="C562" s="147" t="s">
        <v>441</v>
      </c>
      <c r="D562" s="146" t="s">
        <v>26</v>
      </c>
      <c r="E562" s="112">
        <v>22</v>
      </c>
      <c r="G562" s="71"/>
      <c r="H562" s="71"/>
      <c r="I562" s="71"/>
      <c r="J562" s="71"/>
      <c r="K562" s="71"/>
    </row>
    <row r="563" spans="1:11" s="1" customFormat="1">
      <c r="A563" s="20"/>
      <c r="B563" s="21"/>
      <c r="C563" s="167" t="s">
        <v>1</v>
      </c>
      <c r="D563" s="168"/>
      <c r="E563" s="169"/>
      <c r="G563" s="71"/>
      <c r="H563" s="71"/>
      <c r="I563" s="71"/>
      <c r="J563" s="71"/>
      <c r="K563" s="71"/>
    </row>
    <row r="564" spans="1:11" s="1" customFormat="1">
      <c r="A564" s="11"/>
      <c r="B564" s="12"/>
      <c r="C564" s="160" t="s">
        <v>11</v>
      </c>
      <c r="D564" s="160"/>
      <c r="E564" s="161"/>
      <c r="G564" s="71"/>
      <c r="H564" s="71"/>
      <c r="I564" s="71"/>
      <c r="J564" s="71"/>
      <c r="K564" s="71"/>
    </row>
    <row r="565" spans="1:11" s="1" customFormat="1" ht="13.5" thickBot="1">
      <c r="A565" s="13"/>
      <c r="B565" s="14"/>
      <c r="C565" s="162" t="s">
        <v>9</v>
      </c>
      <c r="D565" s="162"/>
      <c r="E565" s="163"/>
      <c r="G565" s="71"/>
      <c r="H565" s="71"/>
      <c r="I565" s="71"/>
      <c r="J565" s="71"/>
      <c r="K565" s="71"/>
    </row>
    <row r="566" spans="1:11" s="94" customFormat="1" ht="12.75" customHeight="1">
      <c r="C566" s="132"/>
      <c r="D566" s="132"/>
      <c r="E566" s="97"/>
      <c r="G566" s="71"/>
      <c r="H566" s="71"/>
      <c r="I566" s="71"/>
      <c r="J566" s="71"/>
      <c r="K566" s="71"/>
    </row>
    <row r="567" spans="1:11" s="64" customFormat="1" ht="12.75" customHeight="1">
      <c r="C567" s="152" t="s">
        <v>397</v>
      </c>
      <c r="D567" s="152"/>
      <c r="E567" s="152"/>
      <c r="G567" s="71"/>
      <c r="H567" s="71"/>
      <c r="I567" s="71"/>
      <c r="J567" s="71"/>
      <c r="K567" s="71"/>
    </row>
    <row r="568" spans="1:11" s="64" customFormat="1">
      <c r="C568" s="165" t="s">
        <v>253</v>
      </c>
      <c r="D568" s="165"/>
      <c r="E568" s="165"/>
      <c r="G568" s="71"/>
      <c r="H568" s="71"/>
      <c r="I568" s="71"/>
      <c r="J568" s="71"/>
      <c r="K568" s="71"/>
    </row>
    <row r="569" spans="1:11" s="64" customFormat="1">
      <c r="C569" s="166" t="s">
        <v>2</v>
      </c>
      <c r="D569" s="166"/>
      <c r="E569" s="166"/>
      <c r="G569" s="71"/>
      <c r="H569" s="71"/>
      <c r="I569" s="71"/>
      <c r="J569" s="71"/>
      <c r="K569" s="71"/>
    </row>
    <row r="570" spans="1:11" s="65" customFormat="1" ht="13.5" thickBot="1">
      <c r="G570" s="71"/>
      <c r="H570" s="71"/>
      <c r="I570" s="71"/>
      <c r="J570" s="71"/>
      <c r="K570" s="71"/>
    </row>
    <row r="571" spans="1:11" s="66" customFormat="1">
      <c r="A571" s="156" t="s">
        <v>0</v>
      </c>
      <c r="B571" s="156" t="s">
        <v>3</v>
      </c>
      <c r="C571" s="158" t="s">
        <v>4</v>
      </c>
      <c r="D571" s="156" t="s">
        <v>5</v>
      </c>
      <c r="E571" s="156" t="s">
        <v>6</v>
      </c>
      <c r="G571" s="71"/>
      <c r="H571" s="71"/>
      <c r="I571" s="71"/>
      <c r="J571" s="71"/>
      <c r="K571" s="71"/>
    </row>
    <row r="572" spans="1:11" s="66" customFormat="1" ht="69.75" customHeight="1" thickBot="1">
      <c r="A572" s="157"/>
      <c r="B572" s="157"/>
      <c r="C572" s="159"/>
      <c r="D572" s="157"/>
      <c r="E572" s="157"/>
      <c r="G572" s="71"/>
      <c r="H572" s="71"/>
      <c r="I572" s="71"/>
      <c r="J572" s="71"/>
      <c r="K572" s="71"/>
    </row>
    <row r="573" spans="1:11" s="66" customFormat="1" ht="13.5" thickBot="1">
      <c r="A573" s="80" t="s">
        <v>7</v>
      </c>
      <c r="B573" s="81" t="s">
        <v>8</v>
      </c>
      <c r="C573" s="82">
        <v>3</v>
      </c>
      <c r="D573" s="83">
        <v>4</v>
      </c>
      <c r="E573" s="125">
        <v>5</v>
      </c>
      <c r="G573" s="71"/>
      <c r="H573" s="71"/>
      <c r="I573" s="71"/>
      <c r="J573" s="71"/>
      <c r="K573" s="71"/>
    </row>
    <row r="574" spans="1:11" s="71" customFormat="1">
      <c r="A574" s="91"/>
      <c r="B574" s="85"/>
      <c r="C574" s="86" t="s">
        <v>254</v>
      </c>
      <c r="D574" s="87"/>
      <c r="E574" s="126"/>
    </row>
    <row r="575" spans="1:11" s="71" customFormat="1" ht="33.75" customHeight="1">
      <c r="A575" s="88">
        <v>1</v>
      </c>
      <c r="B575" s="72" t="s">
        <v>255</v>
      </c>
      <c r="C575" s="73" t="s">
        <v>256</v>
      </c>
      <c r="D575" s="72" t="s">
        <v>206</v>
      </c>
      <c r="E575" s="127">
        <v>1</v>
      </c>
    </row>
    <row r="576" spans="1:11" s="71" customFormat="1">
      <c r="A576" s="88">
        <v>2</v>
      </c>
      <c r="B576" s="72" t="s">
        <v>255</v>
      </c>
      <c r="C576" s="73" t="s">
        <v>257</v>
      </c>
      <c r="D576" s="72" t="s">
        <v>204</v>
      </c>
      <c r="E576" s="127">
        <v>4</v>
      </c>
    </row>
    <row r="577" spans="1:5" s="71" customFormat="1">
      <c r="A577" s="88">
        <v>3</v>
      </c>
      <c r="B577" s="72" t="s">
        <v>255</v>
      </c>
      <c r="C577" s="73" t="s">
        <v>258</v>
      </c>
      <c r="D577" s="72" t="s">
        <v>204</v>
      </c>
      <c r="E577" s="127">
        <v>5</v>
      </c>
    </row>
    <row r="578" spans="1:5" s="71" customFormat="1">
      <c r="A578" s="88">
        <v>4</v>
      </c>
      <c r="B578" s="72" t="s">
        <v>255</v>
      </c>
      <c r="C578" s="73" t="s">
        <v>259</v>
      </c>
      <c r="D578" s="72" t="s">
        <v>204</v>
      </c>
      <c r="E578" s="127">
        <v>9</v>
      </c>
    </row>
    <row r="579" spans="1:5" s="71" customFormat="1">
      <c r="A579" s="88">
        <v>5</v>
      </c>
      <c r="B579" s="72" t="s">
        <v>255</v>
      </c>
      <c r="C579" s="73" t="s">
        <v>260</v>
      </c>
      <c r="D579" s="72" t="s">
        <v>204</v>
      </c>
      <c r="E579" s="127">
        <v>19</v>
      </c>
    </row>
    <row r="580" spans="1:5" s="71" customFormat="1">
      <c r="A580" s="88">
        <v>6</v>
      </c>
      <c r="B580" s="72" t="s">
        <v>255</v>
      </c>
      <c r="C580" s="73" t="s">
        <v>261</v>
      </c>
      <c r="D580" s="72" t="s">
        <v>204</v>
      </c>
      <c r="E580" s="127">
        <v>6</v>
      </c>
    </row>
    <row r="581" spans="1:5" s="71" customFormat="1">
      <c r="A581" s="88">
        <v>7</v>
      </c>
      <c r="B581" s="72" t="s">
        <v>255</v>
      </c>
      <c r="C581" s="73" t="s">
        <v>262</v>
      </c>
      <c r="D581" s="72" t="s">
        <v>204</v>
      </c>
      <c r="E581" s="127">
        <v>12</v>
      </c>
    </row>
    <row r="582" spans="1:5" s="71" customFormat="1">
      <c r="A582" s="88">
        <v>8</v>
      </c>
      <c r="B582" s="72" t="s">
        <v>255</v>
      </c>
      <c r="C582" s="73" t="s">
        <v>263</v>
      </c>
      <c r="D582" s="72" t="s">
        <v>207</v>
      </c>
      <c r="E582" s="127">
        <v>4</v>
      </c>
    </row>
    <row r="583" spans="1:5" s="71" customFormat="1">
      <c r="A583" s="88">
        <v>9</v>
      </c>
      <c r="B583" s="72" t="s">
        <v>255</v>
      </c>
      <c r="C583" s="73" t="s">
        <v>264</v>
      </c>
      <c r="D583" s="72" t="s">
        <v>207</v>
      </c>
      <c r="E583" s="127">
        <v>1</v>
      </c>
    </row>
    <row r="584" spans="1:5" s="71" customFormat="1">
      <c r="A584" s="88">
        <v>10</v>
      </c>
      <c r="B584" s="72" t="s">
        <v>255</v>
      </c>
      <c r="C584" s="73" t="s">
        <v>265</v>
      </c>
      <c r="D584" s="72" t="s">
        <v>207</v>
      </c>
      <c r="E584" s="127">
        <v>1</v>
      </c>
    </row>
    <row r="585" spans="1:5" s="71" customFormat="1">
      <c r="A585" s="88">
        <v>11</v>
      </c>
      <c r="B585" s="72" t="s">
        <v>255</v>
      </c>
      <c r="C585" s="73" t="s">
        <v>266</v>
      </c>
      <c r="D585" s="72" t="s">
        <v>207</v>
      </c>
      <c r="E585" s="127">
        <v>3</v>
      </c>
    </row>
    <row r="586" spans="1:5" s="71" customFormat="1">
      <c r="A586" s="88">
        <v>12</v>
      </c>
      <c r="B586" s="72" t="s">
        <v>255</v>
      </c>
      <c r="C586" s="73" t="s">
        <v>267</v>
      </c>
      <c r="D586" s="72" t="s">
        <v>207</v>
      </c>
      <c r="E586" s="127">
        <v>8</v>
      </c>
    </row>
    <row r="587" spans="1:5" s="71" customFormat="1">
      <c r="A587" s="88">
        <v>13</v>
      </c>
      <c r="B587" s="72" t="s">
        <v>255</v>
      </c>
      <c r="C587" s="73" t="s">
        <v>268</v>
      </c>
      <c r="D587" s="72" t="s">
        <v>207</v>
      </c>
      <c r="E587" s="127">
        <v>2</v>
      </c>
    </row>
    <row r="588" spans="1:5" s="71" customFormat="1">
      <c r="A588" s="88">
        <v>14</v>
      </c>
      <c r="B588" s="72" t="s">
        <v>255</v>
      </c>
      <c r="C588" s="73" t="s">
        <v>269</v>
      </c>
      <c r="D588" s="72" t="s">
        <v>207</v>
      </c>
      <c r="E588" s="127">
        <v>7</v>
      </c>
    </row>
    <row r="589" spans="1:5" s="71" customFormat="1">
      <c r="A589" s="88">
        <v>15</v>
      </c>
      <c r="B589" s="72" t="s">
        <v>255</v>
      </c>
      <c r="C589" s="73" t="s">
        <v>270</v>
      </c>
      <c r="D589" s="72" t="s">
        <v>207</v>
      </c>
      <c r="E589" s="127">
        <v>1</v>
      </c>
    </row>
    <row r="590" spans="1:5" s="71" customFormat="1">
      <c r="A590" s="88">
        <v>16</v>
      </c>
      <c r="B590" s="72" t="s">
        <v>255</v>
      </c>
      <c r="C590" s="73" t="s">
        <v>271</v>
      </c>
      <c r="D590" s="72" t="s">
        <v>207</v>
      </c>
      <c r="E590" s="127">
        <v>1</v>
      </c>
    </row>
    <row r="591" spans="1:5" s="71" customFormat="1">
      <c r="A591" s="88">
        <v>17</v>
      </c>
      <c r="B591" s="72" t="s">
        <v>255</v>
      </c>
      <c r="C591" s="73" t="s">
        <v>272</v>
      </c>
      <c r="D591" s="72" t="s">
        <v>207</v>
      </c>
      <c r="E591" s="127">
        <v>2</v>
      </c>
    </row>
    <row r="592" spans="1:5" s="71" customFormat="1">
      <c r="A592" s="88">
        <v>18</v>
      </c>
      <c r="B592" s="72" t="s">
        <v>255</v>
      </c>
      <c r="C592" s="73" t="s">
        <v>273</v>
      </c>
      <c r="D592" s="72" t="s">
        <v>207</v>
      </c>
      <c r="E592" s="127">
        <v>1</v>
      </c>
    </row>
    <row r="593" spans="1:11" s="71" customFormat="1">
      <c r="A593" s="88">
        <v>19</v>
      </c>
      <c r="B593" s="72" t="s">
        <v>255</v>
      </c>
      <c r="C593" s="73" t="s">
        <v>274</v>
      </c>
      <c r="D593" s="72" t="s">
        <v>207</v>
      </c>
      <c r="E593" s="127">
        <v>2</v>
      </c>
    </row>
    <row r="594" spans="1:11" s="71" customFormat="1">
      <c r="A594" s="88">
        <v>20</v>
      </c>
      <c r="B594" s="72" t="s">
        <v>255</v>
      </c>
      <c r="C594" s="73" t="s">
        <v>275</v>
      </c>
      <c r="D594" s="72" t="s">
        <v>207</v>
      </c>
      <c r="E594" s="127">
        <v>2</v>
      </c>
    </row>
    <row r="595" spans="1:11" s="71" customFormat="1">
      <c r="A595" s="88">
        <v>21</v>
      </c>
      <c r="B595" s="72" t="s">
        <v>255</v>
      </c>
      <c r="C595" s="73" t="s">
        <v>276</v>
      </c>
      <c r="D595" s="72" t="s">
        <v>207</v>
      </c>
      <c r="E595" s="127">
        <v>2</v>
      </c>
      <c r="G595" s="65"/>
      <c r="H595" s="65"/>
      <c r="I595" s="65"/>
      <c r="J595" s="65"/>
      <c r="K595" s="65"/>
    </row>
    <row r="596" spans="1:11" s="71" customFormat="1">
      <c r="A596" s="88">
        <v>22</v>
      </c>
      <c r="B596" s="72" t="s">
        <v>255</v>
      </c>
      <c r="C596" s="73" t="s">
        <v>277</v>
      </c>
      <c r="D596" s="72" t="s">
        <v>207</v>
      </c>
      <c r="E596" s="127">
        <v>1</v>
      </c>
      <c r="G596" s="65"/>
      <c r="H596" s="65"/>
      <c r="I596" s="65"/>
      <c r="J596" s="65"/>
      <c r="K596" s="65"/>
    </row>
    <row r="597" spans="1:11" s="71" customFormat="1">
      <c r="A597" s="88">
        <v>23</v>
      </c>
      <c r="B597" s="72" t="s">
        <v>255</v>
      </c>
      <c r="C597" s="73" t="s">
        <v>278</v>
      </c>
      <c r="D597" s="72" t="s">
        <v>207</v>
      </c>
      <c r="E597" s="127">
        <v>1</v>
      </c>
      <c r="G597" s="65"/>
      <c r="H597" s="65"/>
      <c r="I597" s="65"/>
      <c r="J597" s="65"/>
      <c r="K597" s="65"/>
    </row>
    <row r="598" spans="1:11" s="71" customFormat="1">
      <c r="A598" s="88">
        <v>24</v>
      </c>
      <c r="B598" s="72" t="s">
        <v>255</v>
      </c>
      <c r="C598" s="73" t="s">
        <v>279</v>
      </c>
      <c r="D598" s="72" t="s">
        <v>207</v>
      </c>
      <c r="E598" s="127">
        <v>1</v>
      </c>
      <c r="G598" s="65"/>
      <c r="H598" s="65"/>
      <c r="I598" s="65"/>
      <c r="J598" s="65"/>
      <c r="K598" s="65"/>
    </row>
    <row r="599" spans="1:11" s="71" customFormat="1">
      <c r="A599" s="88">
        <v>25</v>
      </c>
      <c r="B599" s="72" t="s">
        <v>255</v>
      </c>
      <c r="C599" s="73" t="s">
        <v>280</v>
      </c>
      <c r="D599" s="72" t="s">
        <v>207</v>
      </c>
      <c r="E599" s="127">
        <v>1</v>
      </c>
      <c r="G599" s="94"/>
      <c r="H599" s="94"/>
      <c r="I599" s="94"/>
      <c r="J599" s="94"/>
      <c r="K599" s="94"/>
    </row>
    <row r="600" spans="1:11" s="71" customFormat="1">
      <c r="A600" s="88">
        <v>26</v>
      </c>
      <c r="B600" s="72" t="s">
        <v>255</v>
      </c>
      <c r="C600" s="73" t="s">
        <v>281</v>
      </c>
      <c r="D600" s="72" t="s">
        <v>207</v>
      </c>
      <c r="E600" s="127">
        <v>1</v>
      </c>
      <c r="G600" s="105"/>
      <c r="H600" s="105"/>
      <c r="I600" s="105"/>
      <c r="J600" s="105"/>
      <c r="K600" s="105"/>
    </row>
    <row r="601" spans="1:11" s="71" customFormat="1">
      <c r="A601" s="88">
        <v>27</v>
      </c>
      <c r="B601" s="72" t="s">
        <v>255</v>
      </c>
      <c r="C601" s="73" t="s">
        <v>282</v>
      </c>
      <c r="D601" s="72" t="s">
        <v>207</v>
      </c>
      <c r="E601" s="127">
        <v>2</v>
      </c>
      <c r="G601" s="109"/>
      <c r="H601" s="109"/>
      <c r="I601" s="109"/>
      <c r="J601" s="109"/>
      <c r="K601" s="109"/>
    </row>
    <row r="602" spans="1:11" s="71" customFormat="1">
      <c r="A602" s="88">
        <v>28</v>
      </c>
      <c r="B602" s="72" t="s">
        <v>255</v>
      </c>
      <c r="C602" s="73" t="s">
        <v>283</v>
      </c>
      <c r="D602" s="72" t="s">
        <v>207</v>
      </c>
      <c r="E602" s="127">
        <v>1</v>
      </c>
      <c r="G602" s="109"/>
      <c r="H602" s="109"/>
      <c r="I602" s="109"/>
      <c r="J602" s="109"/>
      <c r="K602" s="109"/>
    </row>
    <row r="603" spans="1:11" s="71" customFormat="1">
      <c r="A603" s="88">
        <v>29</v>
      </c>
      <c r="B603" s="72" t="s">
        <v>255</v>
      </c>
      <c r="C603" s="73" t="s">
        <v>284</v>
      </c>
      <c r="D603" s="72" t="s">
        <v>207</v>
      </c>
      <c r="E603" s="127">
        <v>4</v>
      </c>
      <c r="G603" s="109"/>
      <c r="H603" s="109"/>
      <c r="I603" s="109"/>
      <c r="J603" s="109"/>
      <c r="K603" s="109"/>
    </row>
    <row r="604" spans="1:11" s="71" customFormat="1">
      <c r="A604" s="88">
        <v>30</v>
      </c>
      <c r="B604" s="72" t="s">
        <v>255</v>
      </c>
      <c r="C604" s="73" t="s">
        <v>285</v>
      </c>
      <c r="D604" s="72" t="s">
        <v>207</v>
      </c>
      <c r="E604" s="127">
        <v>2</v>
      </c>
      <c r="G604" s="109"/>
      <c r="H604" s="109"/>
      <c r="I604" s="109"/>
      <c r="J604" s="109"/>
      <c r="K604" s="109"/>
    </row>
    <row r="605" spans="1:11" s="71" customFormat="1">
      <c r="A605" s="88">
        <v>31</v>
      </c>
      <c r="B605" s="72" t="s">
        <v>255</v>
      </c>
      <c r="C605" s="73" t="s">
        <v>286</v>
      </c>
      <c r="D605" s="72" t="s">
        <v>207</v>
      </c>
      <c r="E605" s="127">
        <v>2</v>
      </c>
      <c r="G605" s="109"/>
      <c r="H605" s="109"/>
      <c r="I605" s="109"/>
      <c r="J605" s="109"/>
      <c r="K605" s="109"/>
    </row>
    <row r="606" spans="1:11" s="71" customFormat="1">
      <c r="A606" s="88">
        <v>32</v>
      </c>
      <c r="B606" s="72" t="s">
        <v>255</v>
      </c>
      <c r="C606" s="73" t="s">
        <v>287</v>
      </c>
      <c r="D606" s="72" t="s">
        <v>207</v>
      </c>
      <c r="E606" s="127">
        <v>1</v>
      </c>
      <c r="G606" s="109"/>
      <c r="H606" s="109"/>
      <c r="I606" s="109"/>
      <c r="J606" s="109"/>
      <c r="K606" s="109"/>
    </row>
    <row r="607" spans="1:11" s="71" customFormat="1">
      <c r="A607" s="88">
        <v>33</v>
      </c>
      <c r="B607" s="72" t="s">
        <v>255</v>
      </c>
      <c r="C607" s="73" t="s">
        <v>288</v>
      </c>
      <c r="D607" s="72" t="s">
        <v>205</v>
      </c>
      <c r="E607" s="127">
        <v>1</v>
      </c>
      <c r="G607" s="109"/>
      <c r="H607" s="109"/>
      <c r="I607" s="109"/>
      <c r="J607" s="109"/>
      <c r="K607" s="109"/>
    </row>
    <row r="608" spans="1:11" s="71" customFormat="1">
      <c r="A608" s="88">
        <v>34</v>
      </c>
      <c r="B608" s="72" t="s">
        <v>255</v>
      </c>
      <c r="C608" s="73" t="s">
        <v>289</v>
      </c>
      <c r="D608" s="72" t="s">
        <v>205</v>
      </c>
      <c r="E608" s="127">
        <v>2</v>
      </c>
      <c r="G608" s="109"/>
      <c r="H608" s="109"/>
      <c r="I608" s="109"/>
      <c r="J608" s="109"/>
      <c r="K608" s="109"/>
    </row>
    <row r="609" spans="1:11" s="71" customFormat="1" ht="25.5">
      <c r="A609" s="88">
        <v>35</v>
      </c>
      <c r="B609" s="72" t="s">
        <v>255</v>
      </c>
      <c r="C609" s="73" t="s">
        <v>290</v>
      </c>
      <c r="D609" s="72" t="s">
        <v>206</v>
      </c>
      <c r="E609" s="127">
        <v>2</v>
      </c>
      <c r="G609" s="109"/>
      <c r="H609" s="109"/>
      <c r="I609" s="109"/>
      <c r="J609" s="109"/>
      <c r="K609" s="109"/>
    </row>
    <row r="610" spans="1:11" s="71" customFormat="1">
      <c r="A610" s="88">
        <v>36</v>
      </c>
      <c r="B610" s="72" t="s">
        <v>255</v>
      </c>
      <c r="C610" s="73" t="s">
        <v>291</v>
      </c>
      <c r="D610" s="72" t="s">
        <v>205</v>
      </c>
      <c r="E610" s="127">
        <v>1</v>
      </c>
      <c r="G610" s="109"/>
      <c r="H610" s="109"/>
      <c r="I610" s="109"/>
      <c r="J610" s="109"/>
      <c r="K610" s="109"/>
    </row>
    <row r="611" spans="1:11" s="71" customFormat="1">
      <c r="A611" s="88">
        <v>37</v>
      </c>
      <c r="B611" s="72" t="s">
        <v>255</v>
      </c>
      <c r="C611" s="73" t="s">
        <v>292</v>
      </c>
      <c r="D611" s="72" t="s">
        <v>205</v>
      </c>
      <c r="E611" s="127">
        <v>2</v>
      </c>
      <c r="G611" s="109"/>
      <c r="H611" s="109"/>
      <c r="I611" s="109"/>
      <c r="J611" s="109"/>
      <c r="K611" s="109"/>
    </row>
    <row r="612" spans="1:11" s="71" customFormat="1">
      <c r="A612" s="88">
        <v>38</v>
      </c>
      <c r="B612" s="72" t="s">
        <v>255</v>
      </c>
      <c r="C612" s="73" t="s">
        <v>293</v>
      </c>
      <c r="D612" s="72" t="s">
        <v>205</v>
      </c>
      <c r="E612" s="127">
        <v>3</v>
      </c>
      <c r="G612" s="109"/>
      <c r="H612" s="109"/>
      <c r="I612" s="109"/>
      <c r="J612" s="109"/>
      <c r="K612" s="109"/>
    </row>
    <row r="613" spans="1:11" s="71" customFormat="1">
      <c r="A613" s="88">
        <v>39</v>
      </c>
      <c r="B613" s="72" t="s">
        <v>255</v>
      </c>
      <c r="C613" s="73" t="s">
        <v>294</v>
      </c>
      <c r="D613" s="72" t="s">
        <v>207</v>
      </c>
      <c r="E613" s="127">
        <v>1</v>
      </c>
      <c r="G613" s="109"/>
      <c r="H613" s="109"/>
      <c r="I613" s="109"/>
      <c r="J613" s="109"/>
      <c r="K613" s="109"/>
    </row>
    <row r="614" spans="1:11" s="71" customFormat="1">
      <c r="A614" s="88">
        <v>40</v>
      </c>
      <c r="B614" s="72" t="s">
        <v>255</v>
      </c>
      <c r="C614" s="73" t="s">
        <v>295</v>
      </c>
      <c r="D614" s="72" t="s">
        <v>207</v>
      </c>
      <c r="E614" s="127">
        <v>2</v>
      </c>
      <c r="G614" s="109"/>
      <c r="H614" s="109"/>
      <c r="I614" s="109"/>
      <c r="J614" s="109"/>
      <c r="K614" s="109"/>
    </row>
    <row r="615" spans="1:11" s="71" customFormat="1">
      <c r="A615" s="88">
        <v>41</v>
      </c>
      <c r="B615" s="72" t="s">
        <v>255</v>
      </c>
      <c r="C615" s="73" t="s">
        <v>296</v>
      </c>
      <c r="D615" s="72" t="s">
        <v>207</v>
      </c>
      <c r="E615" s="127">
        <v>3</v>
      </c>
      <c r="G615" s="109"/>
      <c r="H615" s="109"/>
      <c r="I615" s="109"/>
      <c r="J615" s="109"/>
      <c r="K615" s="109"/>
    </row>
    <row r="616" spans="1:11" s="71" customFormat="1">
      <c r="A616" s="88">
        <v>42</v>
      </c>
      <c r="B616" s="72" t="s">
        <v>255</v>
      </c>
      <c r="C616" s="73" t="s">
        <v>297</v>
      </c>
      <c r="D616" s="72" t="s">
        <v>207</v>
      </c>
      <c r="E616" s="127">
        <v>7</v>
      </c>
      <c r="G616" s="109"/>
      <c r="H616" s="109"/>
      <c r="I616" s="109"/>
      <c r="J616" s="109"/>
      <c r="K616" s="109"/>
    </row>
    <row r="617" spans="1:11" s="71" customFormat="1">
      <c r="A617" s="88">
        <v>43</v>
      </c>
      <c r="B617" s="72" t="s">
        <v>255</v>
      </c>
      <c r="C617" s="73" t="s">
        <v>298</v>
      </c>
      <c r="D617" s="72" t="s">
        <v>207</v>
      </c>
      <c r="E617" s="127">
        <v>3</v>
      </c>
      <c r="G617" s="109"/>
      <c r="H617" s="109"/>
      <c r="I617" s="109"/>
      <c r="J617" s="109"/>
      <c r="K617" s="109"/>
    </row>
    <row r="618" spans="1:11" s="71" customFormat="1">
      <c r="A618" s="88">
        <v>44</v>
      </c>
      <c r="B618" s="72" t="s">
        <v>255</v>
      </c>
      <c r="C618" s="73" t="s">
        <v>299</v>
      </c>
      <c r="D618" s="72" t="s">
        <v>207</v>
      </c>
      <c r="E618" s="127">
        <v>2</v>
      </c>
      <c r="G618" s="109"/>
      <c r="H618" s="109"/>
      <c r="I618" s="109"/>
      <c r="J618" s="109"/>
      <c r="K618" s="109"/>
    </row>
    <row r="619" spans="1:11" s="71" customFormat="1">
      <c r="A619" s="88">
        <v>45</v>
      </c>
      <c r="B619" s="72" t="s">
        <v>255</v>
      </c>
      <c r="C619" s="73" t="s">
        <v>300</v>
      </c>
      <c r="D619" s="72" t="s">
        <v>206</v>
      </c>
      <c r="E619" s="127">
        <v>1</v>
      </c>
      <c r="G619" s="109"/>
      <c r="H619" s="109"/>
      <c r="I619" s="109"/>
      <c r="J619" s="109"/>
      <c r="K619" s="109"/>
    </row>
    <row r="620" spans="1:11" s="71" customFormat="1">
      <c r="A620" s="88">
        <v>46</v>
      </c>
      <c r="B620" s="72" t="s">
        <v>255</v>
      </c>
      <c r="C620" s="73" t="s">
        <v>301</v>
      </c>
      <c r="D620" s="72" t="s">
        <v>206</v>
      </c>
      <c r="E620" s="127">
        <v>1</v>
      </c>
      <c r="G620" s="109"/>
      <c r="H620" s="109"/>
      <c r="I620" s="109"/>
      <c r="J620" s="109"/>
      <c r="K620" s="109"/>
    </row>
    <row r="621" spans="1:11" s="71" customFormat="1">
      <c r="A621" s="92"/>
      <c r="B621" s="72"/>
      <c r="C621" s="90" t="s">
        <v>302</v>
      </c>
      <c r="D621" s="89"/>
      <c r="E621" s="129"/>
      <c r="G621" s="109"/>
      <c r="H621" s="109"/>
      <c r="I621" s="109"/>
      <c r="J621" s="109"/>
      <c r="K621" s="109"/>
    </row>
    <row r="622" spans="1:11" s="71" customFormat="1" ht="25.5">
      <c r="A622" s="88">
        <v>1</v>
      </c>
      <c r="B622" s="72" t="s">
        <v>255</v>
      </c>
      <c r="C622" s="73" t="s">
        <v>303</v>
      </c>
      <c r="D622" s="72" t="s">
        <v>206</v>
      </c>
      <c r="E622" s="127">
        <v>1</v>
      </c>
      <c r="G622" s="109"/>
      <c r="H622" s="109"/>
      <c r="I622" s="109"/>
      <c r="J622" s="109"/>
      <c r="K622" s="109"/>
    </row>
    <row r="623" spans="1:11" s="71" customFormat="1">
      <c r="A623" s="88">
        <v>2</v>
      </c>
      <c r="B623" s="72" t="s">
        <v>255</v>
      </c>
      <c r="C623" s="73" t="s">
        <v>409</v>
      </c>
      <c r="D623" s="72" t="s">
        <v>206</v>
      </c>
      <c r="E623" s="127">
        <v>1</v>
      </c>
      <c r="G623" s="109"/>
      <c r="H623" s="109"/>
      <c r="I623" s="109"/>
      <c r="J623" s="109"/>
      <c r="K623" s="109"/>
    </row>
    <row r="624" spans="1:11" s="71" customFormat="1">
      <c r="A624" s="88">
        <v>3</v>
      </c>
      <c r="B624" s="72" t="s">
        <v>255</v>
      </c>
      <c r="C624" s="73" t="s">
        <v>301</v>
      </c>
      <c r="D624" s="72" t="s">
        <v>206</v>
      </c>
      <c r="E624" s="127">
        <v>1</v>
      </c>
      <c r="G624" s="109"/>
      <c r="H624" s="109"/>
      <c r="I624" s="109"/>
      <c r="J624" s="109"/>
      <c r="K624" s="109"/>
    </row>
    <row r="625" spans="1:11" s="71" customFormat="1">
      <c r="A625" s="92"/>
      <c r="B625" s="72"/>
      <c r="C625" s="90" t="s">
        <v>304</v>
      </c>
      <c r="D625" s="89"/>
      <c r="E625" s="129"/>
      <c r="G625" s="109"/>
      <c r="H625" s="109"/>
      <c r="I625" s="109"/>
      <c r="J625" s="109"/>
      <c r="K625" s="109"/>
    </row>
    <row r="626" spans="1:11" s="71" customFormat="1" ht="25.5">
      <c r="A626" s="88">
        <v>1</v>
      </c>
      <c r="B626" s="72" t="s">
        <v>255</v>
      </c>
      <c r="C626" s="73" t="s">
        <v>305</v>
      </c>
      <c r="D626" s="72" t="s">
        <v>206</v>
      </c>
      <c r="E626" s="127">
        <v>2</v>
      </c>
      <c r="G626" s="109"/>
      <c r="H626" s="109"/>
      <c r="I626" s="109"/>
      <c r="J626" s="109"/>
      <c r="K626" s="109"/>
    </row>
    <row r="627" spans="1:11" s="71" customFormat="1">
      <c r="A627" s="88">
        <v>2</v>
      </c>
      <c r="B627" s="72" t="s">
        <v>255</v>
      </c>
      <c r="C627" s="73" t="s">
        <v>257</v>
      </c>
      <c r="D627" s="72" t="s">
        <v>204</v>
      </c>
      <c r="E627" s="127">
        <v>3</v>
      </c>
      <c r="G627" s="109"/>
      <c r="H627" s="109"/>
      <c r="I627" s="109"/>
      <c r="J627" s="109"/>
      <c r="K627" s="109"/>
    </row>
    <row r="628" spans="1:11" s="71" customFormat="1">
      <c r="A628" s="88">
        <v>3</v>
      </c>
      <c r="B628" s="72" t="s">
        <v>255</v>
      </c>
      <c r="C628" s="73" t="s">
        <v>306</v>
      </c>
      <c r="D628" s="72" t="s">
        <v>204</v>
      </c>
      <c r="E628" s="127">
        <v>6</v>
      </c>
      <c r="G628" s="109"/>
      <c r="H628" s="109"/>
      <c r="I628" s="109"/>
      <c r="J628" s="109"/>
      <c r="K628" s="109"/>
    </row>
    <row r="629" spans="1:11" s="71" customFormat="1">
      <c r="A629" s="88">
        <v>4</v>
      </c>
      <c r="B629" s="72" t="s">
        <v>255</v>
      </c>
      <c r="C629" s="73" t="s">
        <v>307</v>
      </c>
      <c r="D629" s="72" t="s">
        <v>207</v>
      </c>
      <c r="E629" s="127">
        <v>3</v>
      </c>
      <c r="G629" s="109"/>
      <c r="H629" s="109"/>
      <c r="I629" s="109"/>
      <c r="J629" s="109"/>
      <c r="K629" s="109"/>
    </row>
    <row r="630" spans="1:11" s="71" customFormat="1">
      <c r="A630" s="88">
        <v>5</v>
      </c>
      <c r="B630" s="72" t="s">
        <v>255</v>
      </c>
      <c r="C630" s="73" t="s">
        <v>308</v>
      </c>
      <c r="D630" s="72" t="s">
        <v>207</v>
      </c>
      <c r="E630" s="127">
        <v>4</v>
      </c>
      <c r="G630" s="109"/>
      <c r="H630" s="109"/>
      <c r="I630" s="109"/>
      <c r="J630" s="109"/>
      <c r="K630" s="109"/>
    </row>
    <row r="631" spans="1:11" s="71" customFormat="1">
      <c r="A631" s="88">
        <v>6</v>
      </c>
      <c r="B631" s="72" t="s">
        <v>255</v>
      </c>
      <c r="C631" s="73" t="s">
        <v>309</v>
      </c>
      <c r="D631" s="72" t="s">
        <v>207</v>
      </c>
      <c r="E631" s="127">
        <v>1</v>
      </c>
      <c r="G631" s="109"/>
      <c r="H631" s="109"/>
      <c r="I631" s="109"/>
      <c r="J631" s="109"/>
      <c r="K631" s="109"/>
    </row>
    <row r="632" spans="1:11" s="71" customFormat="1">
      <c r="A632" s="88">
        <v>7</v>
      </c>
      <c r="B632" s="72" t="s">
        <v>255</v>
      </c>
      <c r="C632" s="73" t="s">
        <v>280</v>
      </c>
      <c r="D632" s="72" t="s">
        <v>207</v>
      </c>
      <c r="E632" s="127">
        <v>1</v>
      </c>
      <c r="G632" s="109"/>
      <c r="H632" s="109"/>
      <c r="I632" s="109"/>
      <c r="J632" s="109"/>
      <c r="K632" s="109"/>
    </row>
    <row r="633" spans="1:11" s="71" customFormat="1">
      <c r="A633" s="88">
        <v>8</v>
      </c>
      <c r="B633" s="72" t="s">
        <v>255</v>
      </c>
      <c r="C633" s="73" t="s">
        <v>310</v>
      </c>
      <c r="D633" s="72" t="s">
        <v>207</v>
      </c>
      <c r="E633" s="127">
        <v>1</v>
      </c>
      <c r="G633" s="109"/>
      <c r="H633" s="109"/>
      <c r="I633" s="109"/>
      <c r="J633" s="109"/>
      <c r="K633" s="109"/>
    </row>
    <row r="634" spans="1:11" s="71" customFormat="1">
      <c r="A634" s="88">
        <v>9</v>
      </c>
      <c r="B634" s="72" t="s">
        <v>255</v>
      </c>
      <c r="C634" s="73" t="s">
        <v>311</v>
      </c>
      <c r="D634" s="72" t="s">
        <v>207</v>
      </c>
      <c r="E634" s="127">
        <v>1</v>
      </c>
      <c r="G634" s="109"/>
      <c r="H634" s="109"/>
      <c r="I634" s="109"/>
      <c r="J634" s="109"/>
      <c r="K634" s="109"/>
    </row>
    <row r="635" spans="1:11" s="71" customFormat="1">
      <c r="A635" s="88">
        <v>10</v>
      </c>
      <c r="B635" s="72" t="s">
        <v>255</v>
      </c>
      <c r="C635" s="73" t="s">
        <v>301</v>
      </c>
      <c r="D635" s="72" t="s">
        <v>206</v>
      </c>
      <c r="E635" s="127">
        <v>1</v>
      </c>
      <c r="G635" s="109"/>
      <c r="H635" s="109"/>
      <c r="I635" s="109"/>
      <c r="J635" s="109"/>
      <c r="K635" s="109"/>
    </row>
    <row r="636" spans="1:11" s="65" customFormat="1" ht="14.25" customHeight="1" thickBot="1">
      <c r="A636" s="70"/>
      <c r="B636" s="74"/>
      <c r="C636" s="75"/>
      <c r="D636" s="76"/>
      <c r="E636" s="128"/>
      <c r="G636" s="109"/>
      <c r="H636" s="109"/>
      <c r="I636" s="109"/>
      <c r="J636" s="109"/>
      <c r="K636" s="109"/>
    </row>
    <row r="637" spans="1:11" s="65" customFormat="1">
      <c r="A637" s="77"/>
      <c r="B637" s="67"/>
      <c r="C637" s="153" t="s">
        <v>1</v>
      </c>
      <c r="D637" s="154"/>
      <c r="E637" s="155"/>
      <c r="G637" s="109"/>
      <c r="H637" s="109"/>
      <c r="I637" s="109"/>
      <c r="J637" s="109"/>
      <c r="K637" s="109"/>
    </row>
    <row r="638" spans="1:11" s="65" customFormat="1">
      <c r="A638" s="78"/>
      <c r="B638" s="79"/>
      <c r="C638" s="148" t="s">
        <v>11</v>
      </c>
      <c r="D638" s="148"/>
      <c r="E638" s="149"/>
      <c r="G638" s="109"/>
      <c r="H638" s="109"/>
      <c r="I638" s="109"/>
      <c r="J638" s="109"/>
      <c r="K638" s="109"/>
    </row>
    <row r="639" spans="1:11" s="65" customFormat="1" ht="13.5" thickBot="1">
      <c r="A639" s="68"/>
      <c r="B639" s="69"/>
      <c r="C639" s="150" t="s">
        <v>9</v>
      </c>
      <c r="D639" s="150"/>
      <c r="E639" s="151"/>
      <c r="G639" s="109"/>
      <c r="H639" s="109"/>
      <c r="I639" s="109"/>
      <c r="J639" s="109"/>
      <c r="K639" s="109"/>
    </row>
    <row r="640" spans="1:11" s="94" customFormat="1" ht="12.75" customHeight="1">
      <c r="C640" s="132"/>
      <c r="D640" s="132"/>
      <c r="E640" s="97"/>
      <c r="G640" s="109"/>
      <c r="H640" s="109"/>
      <c r="I640" s="109"/>
      <c r="J640" s="109"/>
      <c r="K640" s="109"/>
    </row>
    <row r="641" spans="1:11" s="105" customFormat="1" ht="13.5" customHeight="1">
      <c r="A641" s="103"/>
      <c r="B641" s="103"/>
      <c r="C641" s="104"/>
      <c r="D641" s="104"/>
      <c r="E641" s="104"/>
      <c r="G641" s="109"/>
      <c r="H641" s="109"/>
      <c r="I641" s="109"/>
      <c r="J641" s="109"/>
      <c r="K641" s="109"/>
    </row>
    <row r="642" spans="1:11" ht="11.25" customHeight="1">
      <c r="A642" s="100"/>
      <c r="B642" s="100"/>
      <c r="C642" s="100"/>
      <c r="D642" s="100"/>
      <c r="E642" s="100"/>
    </row>
    <row r="643" spans="1:11" ht="11.25" customHeight="1">
      <c r="A643" s="100"/>
      <c r="B643" s="100"/>
      <c r="C643" s="100"/>
      <c r="D643" s="180"/>
      <c r="E643" s="100"/>
    </row>
    <row r="644" spans="1:11" ht="11.25" customHeight="1">
      <c r="A644" s="100"/>
      <c r="B644" s="100"/>
      <c r="C644" s="100"/>
      <c r="D644" s="99"/>
      <c r="E644" s="100"/>
    </row>
    <row r="645" spans="1:11" ht="11.25" customHeight="1">
      <c r="A645" s="100"/>
      <c r="B645" s="100"/>
      <c r="C645" s="100"/>
      <c r="D645" s="180"/>
      <c r="E645" s="100"/>
    </row>
    <row r="646" spans="1:11" ht="11.25" customHeight="1">
      <c r="A646" s="100"/>
      <c r="B646" s="100"/>
      <c r="C646" s="100"/>
      <c r="D646" s="181"/>
      <c r="E646" s="100"/>
    </row>
    <row r="647" spans="1:11" ht="11.25" customHeight="1">
      <c r="A647" s="100"/>
      <c r="B647" s="100"/>
      <c r="C647" s="100"/>
      <c r="D647" s="99"/>
      <c r="E647" s="100"/>
    </row>
    <row r="648" spans="1:11" ht="11.25" customHeight="1">
      <c r="A648" s="100"/>
      <c r="B648" s="100"/>
      <c r="C648" s="100"/>
      <c r="D648" s="182"/>
      <c r="E648" s="100"/>
    </row>
    <row r="649" spans="1:11" ht="11.25" customHeight="1">
      <c r="A649" s="100"/>
      <c r="B649" s="100"/>
      <c r="C649" s="100"/>
      <c r="D649" s="100"/>
      <c r="E649" s="100"/>
    </row>
    <row r="650" spans="1:11" ht="11.25" customHeight="1">
      <c r="A650" s="100"/>
      <c r="B650" s="100"/>
      <c r="C650" s="100"/>
      <c r="D650" s="100"/>
      <c r="E650" s="100"/>
    </row>
    <row r="651" spans="1:11" ht="11.25" customHeight="1">
      <c r="A651" s="183"/>
      <c r="B651" s="183"/>
      <c r="C651" s="183"/>
      <c r="D651" s="100"/>
      <c r="E651" s="184"/>
    </row>
    <row r="652" spans="1:11" ht="11.25" customHeight="1">
      <c r="A652" s="100"/>
      <c r="B652" s="100"/>
      <c r="C652" s="100"/>
      <c r="D652" s="100"/>
      <c r="E652" s="100"/>
    </row>
    <row r="653" spans="1:11" ht="11.25" customHeight="1">
      <c r="A653" s="100"/>
      <c r="B653" s="100"/>
      <c r="C653" s="100"/>
      <c r="D653" s="100"/>
      <c r="E653" s="100"/>
    </row>
    <row r="654" spans="1:11">
      <c r="A654" s="100"/>
      <c r="B654" s="100"/>
      <c r="C654" s="100"/>
      <c r="D654" s="100"/>
      <c r="E654" s="100"/>
    </row>
  </sheetData>
  <mergeCells count="123">
    <mergeCell ref="C8:D8"/>
    <mergeCell ref="A651:C651"/>
    <mergeCell ref="C11:E11"/>
    <mergeCell ref="C12:E12"/>
    <mergeCell ref="C28:E28"/>
    <mergeCell ref="C29:E29"/>
    <mergeCell ref="C30:E30"/>
    <mergeCell ref="C10:E10"/>
    <mergeCell ref="A14:A15"/>
    <mergeCell ref="B14:B15"/>
    <mergeCell ref="C14:C15"/>
    <mergeCell ref="D14:D15"/>
    <mergeCell ref="E14:E15"/>
    <mergeCell ref="C106:E106"/>
    <mergeCell ref="C107:E107"/>
    <mergeCell ref="C108:E108"/>
    <mergeCell ref="C32:E32"/>
    <mergeCell ref="A36:A37"/>
    <mergeCell ref="B36:B37"/>
    <mergeCell ref="C36:C37"/>
    <mergeCell ref="D36:D37"/>
    <mergeCell ref="E36:E37"/>
    <mergeCell ref="C33:E33"/>
    <mergeCell ref="C34:E34"/>
    <mergeCell ref="C110:E110"/>
    <mergeCell ref="C140:E140"/>
    <mergeCell ref="C141:E141"/>
    <mergeCell ref="C139:E139"/>
    <mergeCell ref="C135:E135"/>
    <mergeCell ref="C136:E136"/>
    <mergeCell ref="A114:A115"/>
    <mergeCell ref="B114:B115"/>
    <mergeCell ref="C114:C115"/>
    <mergeCell ref="D114:D115"/>
    <mergeCell ref="E114:E115"/>
    <mergeCell ref="C111:E111"/>
    <mergeCell ref="C112:E112"/>
    <mergeCell ref="C245:E245"/>
    <mergeCell ref="C246:E246"/>
    <mergeCell ref="C247:E247"/>
    <mergeCell ref="A143:A144"/>
    <mergeCell ref="B143:B144"/>
    <mergeCell ref="C143:C144"/>
    <mergeCell ref="D143:D144"/>
    <mergeCell ref="E143:E144"/>
    <mergeCell ref="C137:E137"/>
    <mergeCell ref="C307:E307"/>
    <mergeCell ref="C249:E249"/>
    <mergeCell ref="C310:E310"/>
    <mergeCell ref="C311:E311"/>
    <mergeCell ref="C305:E305"/>
    <mergeCell ref="C306:E306"/>
    <mergeCell ref="A253:A254"/>
    <mergeCell ref="B253:B254"/>
    <mergeCell ref="C253:C254"/>
    <mergeCell ref="D253:D254"/>
    <mergeCell ref="E253:E254"/>
    <mergeCell ref="C250:E250"/>
    <mergeCell ref="C251:E251"/>
    <mergeCell ref="C387:E387"/>
    <mergeCell ref="C388:E388"/>
    <mergeCell ref="C389:E389"/>
    <mergeCell ref="C309:E309"/>
    <mergeCell ref="C392:E392"/>
    <mergeCell ref="C393:E393"/>
    <mergeCell ref="A314:A315"/>
    <mergeCell ref="B314:B315"/>
    <mergeCell ref="C314:C315"/>
    <mergeCell ref="D314:D315"/>
    <mergeCell ref="E314:E315"/>
    <mergeCell ref="C439:E439"/>
    <mergeCell ref="C440:E440"/>
    <mergeCell ref="C391:E391"/>
    <mergeCell ref="C443:E443"/>
    <mergeCell ref="C444:E444"/>
    <mergeCell ref="C438:E438"/>
    <mergeCell ref="A395:A396"/>
    <mergeCell ref="B395:B396"/>
    <mergeCell ref="C395:C396"/>
    <mergeCell ref="D395:D396"/>
    <mergeCell ref="E395:E396"/>
    <mergeCell ref="C499:E499"/>
    <mergeCell ref="C500:E500"/>
    <mergeCell ref="C442:E442"/>
    <mergeCell ref="C503:E503"/>
    <mergeCell ref="C504:E504"/>
    <mergeCell ref="C498:E498"/>
    <mergeCell ref="A446:A447"/>
    <mergeCell ref="B446:B447"/>
    <mergeCell ref="C446:C447"/>
    <mergeCell ref="D446:D447"/>
    <mergeCell ref="E446:E447"/>
    <mergeCell ref="C522:E522"/>
    <mergeCell ref="C523:E523"/>
    <mergeCell ref="C502:E502"/>
    <mergeCell ref="C526:E526"/>
    <mergeCell ref="C527:E527"/>
    <mergeCell ref="C521:E521"/>
    <mergeCell ref="A506:A507"/>
    <mergeCell ref="B506:B507"/>
    <mergeCell ref="C506:C507"/>
    <mergeCell ref="D506:D507"/>
    <mergeCell ref="E506:E507"/>
    <mergeCell ref="C564:E564"/>
    <mergeCell ref="C565:E565"/>
    <mergeCell ref="C525:E525"/>
    <mergeCell ref="C568:E568"/>
    <mergeCell ref="C569:E569"/>
    <mergeCell ref="C563:E563"/>
    <mergeCell ref="A529:A530"/>
    <mergeCell ref="B529:B530"/>
    <mergeCell ref="C529:C530"/>
    <mergeCell ref="D529:D530"/>
    <mergeCell ref="E529:E530"/>
    <mergeCell ref="C638:E638"/>
    <mergeCell ref="C639:E639"/>
    <mergeCell ref="C567:E567"/>
    <mergeCell ref="C637:E637"/>
    <mergeCell ref="A571:A572"/>
    <mergeCell ref="B571:B572"/>
    <mergeCell ref="C571:C572"/>
    <mergeCell ref="D571:D572"/>
    <mergeCell ref="E571:E572"/>
  </mergeCells>
  <pageMargins left="1" right="0.36" top="0.55000000000000004" bottom="0.39" header="0.5" footer="0.27"/>
  <pageSetup paperSize="9" scale="76" orientation="portrait" horizontalDpi="4294967295" r:id="rId1"/>
  <headerFooter alignWithMargins="0"/>
  <rowBreaks count="7" manualBreakCount="7">
    <brk id="196" max="4" man="1"/>
    <brk id="248" max="4" man="1"/>
    <brk id="308" max="4" man="1"/>
    <brk id="441" max="4" man="1"/>
    <brk id="501" max="4" man="1"/>
    <brk id="566" max="4" man="1"/>
    <brk id="63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DARBA APJOMI 2 KARTA</vt:lpstr>
      <vt:lpstr>'DARBA APJOMI 2 KARTA'!Print_Area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vudu</dc:creator>
  <cp:lastModifiedBy>Nauris Pundors JIP</cp:lastModifiedBy>
  <cp:lastPrinted>2016-06-01T11:21:16Z</cp:lastPrinted>
  <dcterms:created xsi:type="dcterms:W3CDTF">2011-06-23T11:36:08Z</dcterms:created>
  <dcterms:modified xsi:type="dcterms:W3CDTF">2017-02-20T06:30:09Z</dcterms:modified>
</cp:coreProperties>
</file>