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hards.neimanis\Desktop\Domes sēdes\"/>
    </mc:Choice>
  </mc:AlternateContent>
  <bookViews>
    <workbookView xWindow="120" yWindow="75" windowWidth="11100" windowHeight="4335" tabRatio="800" activeTab="3"/>
  </bookViews>
  <sheets>
    <sheet name="1.pielikums" sheetId="10" r:id="rId1"/>
    <sheet name="2.pielikums" sheetId="7" r:id="rId2"/>
    <sheet name="3.pielikums" sheetId="5" r:id="rId3"/>
    <sheet name="4.pielikums" sheetId="24" r:id="rId4"/>
    <sheet name="5.pielikums" sheetId="22" r:id="rId5"/>
    <sheet name="6.pielikums" sheetId="23" r:id="rId6"/>
    <sheet name="7.pielikums" sheetId="25" r:id="rId7"/>
    <sheet name="8.pielikums" sheetId="17" r:id="rId8"/>
  </sheets>
  <externalReferences>
    <externalReference r:id="rId9"/>
  </externalReferences>
  <definedNames>
    <definedName name="_xlnm.Print_Titles" localSheetId="0">'1.pielikums'!$8:$8</definedName>
    <definedName name="_xlnm.Print_Titles" localSheetId="2">'3.pielikums'!$7:$8</definedName>
    <definedName name="_xlnm.Print_Titles" localSheetId="3">'4.pielikums'!$7:$7</definedName>
    <definedName name="_xlnm.Print_Titles" localSheetId="4">'5.pielikums'!$A:$A,'5.pielikums'!$6:$7</definedName>
    <definedName name="_xlnm.Print_Titles" localSheetId="6">'7.pielikums'!$7:$7</definedName>
  </definedNames>
  <calcPr calcId="152511"/>
</workbook>
</file>

<file path=xl/calcChain.xml><?xml version="1.0" encoding="utf-8"?>
<calcChain xmlns="http://schemas.openxmlformats.org/spreadsheetml/2006/main">
  <c r="H165" i="22" l="1"/>
  <c r="C15" i="17" l="1"/>
  <c r="C10" i="17" l="1"/>
  <c r="F30" i="23" l="1"/>
  <c r="F29" i="23"/>
  <c r="F28" i="23"/>
  <c r="F27" i="23"/>
  <c r="F26" i="23" s="1"/>
  <c r="E26" i="23"/>
  <c r="D26" i="23"/>
  <c r="C26" i="23"/>
  <c r="F25" i="23"/>
  <c r="F24" i="23"/>
  <c r="F23" i="23"/>
  <c r="C22" i="23"/>
  <c r="F22" i="23" s="1"/>
  <c r="F21" i="23"/>
  <c r="C20" i="23"/>
  <c r="C19" i="23"/>
  <c r="F19" i="23" s="1"/>
  <c r="F18" i="23"/>
  <c r="E17" i="23"/>
  <c r="E31" i="23" s="1"/>
  <c r="D17" i="23"/>
  <c r="F11" i="23"/>
  <c r="F9" i="23"/>
  <c r="F12" i="23" s="1"/>
  <c r="C17" i="23" l="1"/>
  <c r="C31" i="23" s="1"/>
  <c r="F20" i="23"/>
  <c r="D31" i="23"/>
  <c r="F17" i="23"/>
  <c r="F31" i="23" s="1"/>
  <c r="D166" i="5" l="1"/>
  <c r="D151" i="5"/>
  <c r="D26" i="5"/>
  <c r="F192" i="22" l="1"/>
  <c r="V185" i="22"/>
  <c r="U185" i="22"/>
  <c r="T185" i="22"/>
  <c r="S185" i="22"/>
  <c r="R185" i="22"/>
  <c r="Q185" i="22"/>
  <c r="P185" i="22"/>
  <c r="O185" i="22"/>
  <c r="N185" i="22"/>
  <c r="M185" i="22"/>
  <c r="L185" i="22"/>
  <c r="K185" i="22"/>
  <c r="J185" i="22"/>
  <c r="I185" i="22"/>
  <c r="H185" i="22"/>
  <c r="V184" i="22"/>
  <c r="V186" i="22" s="1"/>
  <c r="U184" i="22"/>
  <c r="U186" i="22" s="1"/>
  <c r="T184" i="22"/>
  <c r="S184" i="22"/>
  <c r="R184" i="22"/>
  <c r="R186" i="22" s="1"/>
  <c r="Q184" i="22"/>
  <c r="Q186" i="22" s="1"/>
  <c r="P184" i="22"/>
  <c r="O184" i="22"/>
  <c r="N184" i="22"/>
  <c r="N186" i="22" s="1"/>
  <c r="M184" i="22"/>
  <c r="M186" i="22" s="1"/>
  <c r="L184" i="22"/>
  <c r="L186" i="22" s="1"/>
  <c r="K184" i="22"/>
  <c r="J184" i="22"/>
  <c r="J186" i="22" s="1"/>
  <c r="I184" i="22"/>
  <c r="I186" i="22" s="1"/>
  <c r="H184" i="22"/>
  <c r="H186" i="22" s="1"/>
  <c r="W183" i="22"/>
  <c r="W182" i="22"/>
  <c r="W181" i="22"/>
  <c r="W180" i="22"/>
  <c r="W179" i="22"/>
  <c r="W178" i="22"/>
  <c r="W177" i="22"/>
  <c r="W176" i="22"/>
  <c r="C176" i="22"/>
  <c r="W175" i="22"/>
  <c r="W185" i="22" s="1"/>
  <c r="W174" i="22"/>
  <c r="U165" i="22"/>
  <c r="U190" i="22" s="1"/>
  <c r="T165" i="22"/>
  <c r="T190" i="22" s="1"/>
  <c r="S165" i="22"/>
  <c r="S190" i="22" s="1"/>
  <c r="R165" i="22"/>
  <c r="R190" i="22" s="1"/>
  <c r="Q165" i="22"/>
  <c r="Q190" i="22" s="1"/>
  <c r="P165" i="22"/>
  <c r="P190" i="22" s="1"/>
  <c r="O165" i="22"/>
  <c r="O190" i="22" s="1"/>
  <c r="N165" i="22"/>
  <c r="N190" i="22" s="1"/>
  <c r="M165" i="22"/>
  <c r="M190" i="22" s="1"/>
  <c r="L165" i="22"/>
  <c r="L190" i="22" s="1"/>
  <c r="K165" i="22"/>
  <c r="K190" i="22" s="1"/>
  <c r="J165" i="22"/>
  <c r="J190" i="22" s="1"/>
  <c r="I165" i="22"/>
  <c r="I190" i="22" s="1"/>
  <c r="H190" i="22"/>
  <c r="V164" i="22"/>
  <c r="V189" i="22" s="1"/>
  <c r="U164" i="22"/>
  <c r="T164" i="22"/>
  <c r="S164" i="22"/>
  <c r="S189" i="22" s="1"/>
  <c r="R164" i="22"/>
  <c r="R189" i="22" s="1"/>
  <c r="R191" i="22" s="1"/>
  <c r="Q164" i="22"/>
  <c r="P164" i="22"/>
  <c r="O164" i="22"/>
  <c r="O189" i="22" s="1"/>
  <c r="N164" i="22"/>
  <c r="N189" i="22" s="1"/>
  <c r="N191" i="22" s="1"/>
  <c r="L164" i="22"/>
  <c r="K164" i="22"/>
  <c r="K189" i="22" s="1"/>
  <c r="J164" i="22"/>
  <c r="I164" i="22"/>
  <c r="W163" i="22"/>
  <c r="W162" i="22"/>
  <c r="W161" i="22"/>
  <c r="W160" i="22"/>
  <c r="W159" i="22"/>
  <c r="W158" i="22"/>
  <c r="V157" i="22"/>
  <c r="V165" i="22" s="1"/>
  <c r="V190" i="22" s="1"/>
  <c r="W156" i="22"/>
  <c r="W155" i="22"/>
  <c r="W154" i="22"/>
  <c r="W153" i="22"/>
  <c r="W152" i="22"/>
  <c r="W151" i="22"/>
  <c r="W150" i="22"/>
  <c r="W149" i="22"/>
  <c r="W148" i="22"/>
  <c r="W147" i="22"/>
  <c r="W146" i="22"/>
  <c r="W145" i="22"/>
  <c r="W144" i="22"/>
  <c r="W143" i="22"/>
  <c r="W142" i="22"/>
  <c r="W141" i="22"/>
  <c r="W140" i="22"/>
  <c r="W139" i="22"/>
  <c r="W138" i="22"/>
  <c r="W137" i="22"/>
  <c r="W136" i="22"/>
  <c r="W135" i="22"/>
  <c r="W134" i="22"/>
  <c r="W133" i="22"/>
  <c r="W132" i="22"/>
  <c r="W131" i="22"/>
  <c r="W130" i="22"/>
  <c r="W129" i="22"/>
  <c r="W128" i="22"/>
  <c r="W127" i="22"/>
  <c r="W126" i="22"/>
  <c r="W125" i="22"/>
  <c r="W124" i="22"/>
  <c r="W123" i="22"/>
  <c r="W122" i="22"/>
  <c r="W121" i="22"/>
  <c r="W120" i="22"/>
  <c r="W119" i="22"/>
  <c r="W118" i="22"/>
  <c r="W117" i="22"/>
  <c r="W116" i="22"/>
  <c r="W115" i="22"/>
  <c r="W114" i="22"/>
  <c r="W113" i="22"/>
  <c r="W112" i="22"/>
  <c r="W111" i="22"/>
  <c r="W110" i="22"/>
  <c r="W109" i="22"/>
  <c r="W108" i="22"/>
  <c r="W107" i="22"/>
  <c r="W106" i="22"/>
  <c r="W105" i="22"/>
  <c r="W104" i="22"/>
  <c r="W103" i="22"/>
  <c r="W102" i="22"/>
  <c r="W101" i="22"/>
  <c r="W100" i="22"/>
  <c r="W99" i="22"/>
  <c r="W98" i="22"/>
  <c r="W97" i="22"/>
  <c r="W96" i="22"/>
  <c r="W95" i="22"/>
  <c r="W94" i="22"/>
  <c r="W93" i="22"/>
  <c r="W92" i="22"/>
  <c r="W91" i="22"/>
  <c r="W90" i="22"/>
  <c r="W89" i="22"/>
  <c r="W88" i="22"/>
  <c r="W87" i="22"/>
  <c r="W86" i="22"/>
  <c r="W85" i="22"/>
  <c r="W84" i="22"/>
  <c r="W83" i="22"/>
  <c r="W82" i="22"/>
  <c r="W81" i="22"/>
  <c r="W80" i="22"/>
  <c r="W79" i="22"/>
  <c r="W78" i="22"/>
  <c r="W77" i="22"/>
  <c r="W76" i="22"/>
  <c r="W75" i="22"/>
  <c r="W74" i="22"/>
  <c r="W73" i="22"/>
  <c r="W72" i="22"/>
  <c r="W71" i="22"/>
  <c r="W70" i="22"/>
  <c r="W69" i="22"/>
  <c r="W68" i="22"/>
  <c r="W67" i="22"/>
  <c r="W66" i="22"/>
  <c r="W65" i="22"/>
  <c r="W64" i="22"/>
  <c r="W63" i="22"/>
  <c r="W62" i="22"/>
  <c r="W61" i="22"/>
  <c r="W60" i="22"/>
  <c r="W59" i="22"/>
  <c r="W58" i="22"/>
  <c r="W57" i="22"/>
  <c r="W56" i="22"/>
  <c r="W55" i="22"/>
  <c r="W54" i="22"/>
  <c r="W53" i="22"/>
  <c r="W52" i="22"/>
  <c r="W51" i="22"/>
  <c r="W50" i="22"/>
  <c r="W49" i="22"/>
  <c r="W48" i="22"/>
  <c r="W47" i="22"/>
  <c r="W46" i="22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30" i="22"/>
  <c r="W29" i="22"/>
  <c r="W28" i="22"/>
  <c r="W27" i="22"/>
  <c r="W26" i="22"/>
  <c r="W25" i="22"/>
  <c r="W24" i="22"/>
  <c r="W23" i="22"/>
  <c r="W22" i="22"/>
  <c r="W21" i="22"/>
  <c r="M20" i="22"/>
  <c r="M164" i="22" s="1"/>
  <c r="H20" i="22"/>
  <c r="W19" i="22"/>
  <c r="W18" i="22"/>
  <c r="W17" i="22"/>
  <c r="W16" i="22"/>
  <c r="W15" i="22"/>
  <c r="W14" i="22"/>
  <c r="W13" i="22"/>
  <c r="W12" i="22"/>
  <c r="W11" i="22"/>
  <c r="W10" i="22"/>
  <c r="W9" i="22"/>
  <c r="W8" i="22"/>
  <c r="I7" i="22"/>
  <c r="J7" i="22" s="1"/>
  <c r="K7" i="22" s="1"/>
  <c r="L7" i="22" s="1"/>
  <c r="M7" i="22" s="1"/>
  <c r="N7" i="22" s="1"/>
  <c r="O7" i="22" s="1"/>
  <c r="P7" i="22" s="1"/>
  <c r="Q7" i="22" s="1"/>
  <c r="R7" i="22" s="1"/>
  <c r="S7" i="22" s="1"/>
  <c r="T7" i="22" s="1"/>
  <c r="U7" i="22" s="1"/>
  <c r="N192" i="22" l="1"/>
  <c r="K186" i="22"/>
  <c r="O186" i="22"/>
  <c r="S186" i="22"/>
  <c r="R192" i="22"/>
  <c r="O191" i="22"/>
  <c r="O192" i="22" s="1"/>
  <c r="K191" i="22"/>
  <c r="K192" i="22" s="1"/>
  <c r="P186" i="22"/>
  <c r="T186" i="22"/>
  <c r="J189" i="22"/>
  <c r="J191" i="22" s="1"/>
  <c r="J192" i="22" s="1"/>
  <c r="S191" i="22"/>
  <c r="S192" i="22" s="1"/>
  <c r="W184" i="22"/>
  <c r="W186" i="22" s="1"/>
  <c r="P169" i="22"/>
  <c r="T169" i="22"/>
  <c r="W20" i="22"/>
  <c r="W164" i="22" s="1"/>
  <c r="L169" i="22"/>
  <c r="Q169" i="22"/>
  <c r="U169" i="22"/>
  <c r="W190" i="22"/>
  <c r="M169" i="22"/>
  <c r="M189" i="22"/>
  <c r="M191" i="22" s="1"/>
  <c r="M192" i="22" s="1"/>
  <c r="M166" i="22"/>
  <c r="M167" i="22" s="1"/>
  <c r="V191" i="22"/>
  <c r="V192" i="22" s="1"/>
  <c r="H164" i="22"/>
  <c r="I169" i="22" s="1"/>
  <c r="L166" i="22"/>
  <c r="L167" i="22" s="1"/>
  <c r="P166" i="22"/>
  <c r="P167" i="22" s="1"/>
  <c r="T166" i="22"/>
  <c r="T167" i="22" s="1"/>
  <c r="J169" i="22"/>
  <c r="N169" i="22"/>
  <c r="R169" i="22"/>
  <c r="V169" i="22"/>
  <c r="L189" i="22"/>
  <c r="L191" i="22" s="1"/>
  <c r="L192" i="22" s="1"/>
  <c r="P189" i="22"/>
  <c r="P191" i="22" s="1"/>
  <c r="P192" i="22" s="1"/>
  <c r="T189" i="22"/>
  <c r="T191" i="22" s="1"/>
  <c r="T192" i="22" s="1"/>
  <c r="W157" i="22"/>
  <c r="W165" i="22" s="1"/>
  <c r="I166" i="22"/>
  <c r="I167" i="22" s="1"/>
  <c r="Q166" i="22"/>
  <c r="Q167" i="22" s="1"/>
  <c r="U166" i="22"/>
  <c r="U167" i="22" s="1"/>
  <c r="K169" i="22"/>
  <c r="O169" i="22"/>
  <c r="S169" i="22"/>
  <c r="I189" i="22"/>
  <c r="I191" i="22" s="1"/>
  <c r="I192" i="22" s="1"/>
  <c r="Q189" i="22"/>
  <c r="Q191" i="22" s="1"/>
  <c r="Q192" i="22" s="1"/>
  <c r="U189" i="22"/>
  <c r="U191" i="22" s="1"/>
  <c r="U192" i="22" s="1"/>
  <c r="J166" i="22"/>
  <c r="J167" i="22" s="1"/>
  <c r="N166" i="22"/>
  <c r="N167" i="22" s="1"/>
  <c r="R166" i="22"/>
  <c r="R167" i="22" s="1"/>
  <c r="V166" i="22"/>
  <c r="V167" i="22" s="1"/>
  <c r="K166" i="22"/>
  <c r="K167" i="22" s="1"/>
  <c r="O166" i="22"/>
  <c r="O167" i="22" s="1"/>
  <c r="S166" i="22"/>
  <c r="S167" i="22" s="1"/>
  <c r="W166" i="22" l="1"/>
  <c r="H189" i="22"/>
  <c r="H166" i="22"/>
  <c r="H167" i="22" s="1"/>
  <c r="W189" i="22" l="1"/>
  <c r="W191" i="22" s="1"/>
  <c r="H191" i="22"/>
  <c r="H192" i="22" s="1"/>
  <c r="D137" i="5" l="1"/>
  <c r="D123" i="5"/>
  <c r="D116" i="5"/>
  <c r="D107" i="5"/>
  <c r="D96" i="5" l="1"/>
  <c r="D90" i="5"/>
  <c r="D21" i="5" l="1"/>
  <c r="D168" i="5" l="1"/>
  <c r="D160" i="5"/>
  <c r="D148" i="5"/>
  <c r="H171" i="5" l="1"/>
  <c r="F171" i="5"/>
  <c r="H166" i="5" l="1"/>
  <c r="H161" i="5"/>
  <c r="H147" i="5"/>
  <c r="H144" i="5"/>
  <c r="H143" i="5"/>
  <c r="H142" i="5"/>
  <c r="H128" i="5"/>
  <c r="H127" i="5" s="1"/>
  <c r="H124" i="5"/>
  <c r="H123" i="5"/>
  <c r="H120" i="5"/>
  <c r="H117" i="5"/>
  <c r="H116" i="5"/>
  <c r="H107" i="5"/>
  <c r="H89" i="5"/>
  <c r="H87" i="5"/>
  <c r="H84" i="5"/>
  <c r="H125" i="5"/>
  <c r="F125" i="5"/>
  <c r="E125" i="5"/>
  <c r="D125" i="5"/>
  <c r="D67" i="5"/>
  <c r="D34" i="5"/>
  <c r="E139" i="5"/>
  <c r="F139" i="5"/>
  <c r="G139" i="5"/>
  <c r="D139" i="5"/>
  <c r="C145" i="5"/>
  <c r="E127" i="5"/>
  <c r="F127" i="5"/>
  <c r="G127" i="5"/>
  <c r="D127" i="5"/>
  <c r="C130" i="5"/>
  <c r="D36" i="5"/>
  <c r="H139" i="5" l="1"/>
  <c r="E172" i="5"/>
  <c r="F172" i="5"/>
  <c r="G172" i="5"/>
  <c r="H172" i="5"/>
  <c r="D172" i="5"/>
  <c r="D21" i="7" s="1"/>
  <c r="E26" i="7"/>
  <c r="F26" i="7"/>
  <c r="G26" i="7"/>
  <c r="H26" i="7"/>
  <c r="D26" i="7"/>
  <c r="E25" i="7"/>
  <c r="F25" i="7"/>
  <c r="G25" i="7"/>
  <c r="H25" i="7"/>
  <c r="D25" i="7"/>
  <c r="C177" i="5"/>
  <c r="C176" i="5"/>
  <c r="H23" i="7"/>
  <c r="E23" i="7"/>
  <c r="F23" i="7"/>
  <c r="G23" i="7"/>
  <c r="H12" i="5"/>
  <c r="C26" i="7" l="1"/>
  <c r="C25" i="7"/>
  <c r="C69" i="10"/>
  <c r="C47" i="10" l="1"/>
  <c r="D22" i="5" l="1"/>
  <c r="E14" i="17" l="1"/>
  <c r="E10" i="17" s="1"/>
  <c r="D14" i="17"/>
  <c r="D10" i="17" s="1"/>
  <c r="C27" i="7"/>
  <c r="C117" i="5"/>
  <c r="C90" i="5"/>
  <c r="C24" i="5"/>
  <c r="C18" i="5"/>
  <c r="D33" i="5"/>
  <c r="C128" i="5"/>
  <c r="D65" i="5"/>
  <c r="D43" i="5"/>
  <c r="C38" i="10"/>
  <c r="C36" i="10" s="1"/>
  <c r="C53" i="10"/>
  <c r="C52" i="10" s="1"/>
  <c r="H11" i="5"/>
  <c r="C141" i="5"/>
  <c r="H113" i="5"/>
  <c r="E86" i="5"/>
  <c r="C85" i="5"/>
  <c r="C84" i="5"/>
  <c r="E83" i="5"/>
  <c r="F83" i="5"/>
  <c r="G83" i="5"/>
  <c r="H83" i="5"/>
  <c r="D83" i="5"/>
  <c r="F122" i="5"/>
  <c r="E122" i="5"/>
  <c r="C115" i="5"/>
  <c r="E58" i="5"/>
  <c r="F58" i="5"/>
  <c r="G58" i="5"/>
  <c r="H58" i="5"/>
  <c r="D58" i="5"/>
  <c r="C61" i="5"/>
  <c r="E11" i="5"/>
  <c r="F11" i="5"/>
  <c r="G11" i="5"/>
  <c r="D11" i="5"/>
  <c r="C14" i="5"/>
  <c r="C13" i="5"/>
  <c r="E16" i="17"/>
  <c r="D16" i="17"/>
  <c r="C16" i="17"/>
  <c r="E8" i="17"/>
  <c r="D8" i="17"/>
  <c r="C8" i="17"/>
  <c r="D165" i="5"/>
  <c r="C87" i="5"/>
  <c r="F113" i="5"/>
  <c r="C167" i="5"/>
  <c r="D106" i="5"/>
  <c r="C23" i="10"/>
  <c r="D157" i="5"/>
  <c r="D78" i="5"/>
  <c r="E113" i="5"/>
  <c r="G113" i="5"/>
  <c r="C114" i="5"/>
  <c r="D146" i="5"/>
  <c r="C166" i="5"/>
  <c r="C124" i="5"/>
  <c r="H119" i="5"/>
  <c r="C107" i="5"/>
  <c r="E106" i="5"/>
  <c r="F106" i="5"/>
  <c r="G106" i="5"/>
  <c r="C70" i="10"/>
  <c r="C63" i="10"/>
  <c r="C61" i="10" s="1"/>
  <c r="C60" i="10" s="1"/>
  <c r="C58" i="10"/>
  <c r="C45" i="10"/>
  <c r="C41" i="10"/>
  <c r="C28" i="10"/>
  <c r="C20" i="10"/>
  <c r="C14" i="10"/>
  <c r="C11" i="10"/>
  <c r="D170" i="5"/>
  <c r="F86" i="5"/>
  <c r="G86" i="5"/>
  <c r="H86" i="5"/>
  <c r="D86" i="5"/>
  <c r="C136" i="5"/>
  <c r="C110" i="5"/>
  <c r="C60" i="5"/>
  <c r="D134" i="5"/>
  <c r="E43" i="5"/>
  <c r="F43" i="5"/>
  <c r="G43" i="5"/>
  <c r="H43" i="5"/>
  <c r="C52" i="5"/>
  <c r="E33" i="5"/>
  <c r="F33" i="5"/>
  <c r="G33" i="5"/>
  <c r="H33" i="5"/>
  <c r="C39" i="5"/>
  <c r="C38" i="5"/>
  <c r="C109" i="5"/>
  <c r="C49" i="5"/>
  <c r="D40" i="5"/>
  <c r="D29" i="5"/>
  <c r="D27" i="5" s="1"/>
  <c r="C23" i="5"/>
  <c r="E146" i="5"/>
  <c r="E149" i="5"/>
  <c r="E157" i="5"/>
  <c r="E165" i="5"/>
  <c r="F146" i="5"/>
  <c r="F149" i="5"/>
  <c r="F157" i="5"/>
  <c r="F165" i="5"/>
  <c r="G146" i="5"/>
  <c r="G149" i="5"/>
  <c r="G157" i="5"/>
  <c r="G165" i="5"/>
  <c r="H146" i="5"/>
  <c r="H149" i="5"/>
  <c r="H157" i="5"/>
  <c r="D91" i="5"/>
  <c r="D95" i="5"/>
  <c r="D100" i="5"/>
  <c r="D15" i="5"/>
  <c r="D119" i="5"/>
  <c r="D131" i="5"/>
  <c r="D54" i="5"/>
  <c r="D71" i="5"/>
  <c r="E15" i="5"/>
  <c r="E22" i="5"/>
  <c r="E29" i="5"/>
  <c r="E27" i="5" s="1"/>
  <c r="E11" i="7" s="1"/>
  <c r="E40" i="5"/>
  <c r="E54" i="5"/>
  <c r="E65" i="5"/>
  <c r="E62" i="5" s="1"/>
  <c r="E14" i="7" s="1"/>
  <c r="E78" i="5"/>
  <c r="E88" i="5"/>
  <c r="E91" i="5"/>
  <c r="E95" i="5"/>
  <c r="E100" i="5"/>
  <c r="E119" i="5"/>
  <c r="E131" i="5"/>
  <c r="E134" i="5"/>
  <c r="E71" i="5"/>
  <c r="E15" i="7" s="1"/>
  <c r="F15" i="5"/>
  <c r="F22" i="5"/>
  <c r="F29" i="5"/>
  <c r="F27" i="5" s="1"/>
  <c r="F11" i="7" s="1"/>
  <c r="F40" i="5"/>
  <c r="F54" i="5"/>
  <c r="F53" i="5" s="1"/>
  <c r="F13" i="7" s="1"/>
  <c r="F65" i="5"/>
  <c r="F62" i="5" s="1"/>
  <c r="F14" i="7" s="1"/>
  <c r="F78" i="5"/>
  <c r="F88" i="5"/>
  <c r="F91" i="5"/>
  <c r="F95" i="5"/>
  <c r="F100" i="5"/>
  <c r="F119" i="5"/>
  <c r="F131" i="5"/>
  <c r="F134" i="5"/>
  <c r="F71" i="5"/>
  <c r="F15" i="7" s="1"/>
  <c r="G22" i="5"/>
  <c r="G10" i="5" s="1"/>
  <c r="G15" i="5"/>
  <c r="G119" i="5"/>
  <c r="G122" i="5"/>
  <c r="G131" i="5"/>
  <c r="G134" i="5"/>
  <c r="G29" i="5"/>
  <c r="G27" i="5" s="1"/>
  <c r="G11" i="7" s="1"/>
  <c r="G40" i="5"/>
  <c r="G54" i="5"/>
  <c r="G65" i="5"/>
  <c r="G62" i="5" s="1"/>
  <c r="G14" i="7" s="1"/>
  <c r="G78" i="5"/>
  <c r="G88" i="5"/>
  <c r="G91" i="5"/>
  <c r="G95" i="5"/>
  <c r="G100" i="5"/>
  <c r="G71" i="5"/>
  <c r="G15" i="7" s="1"/>
  <c r="H134" i="5"/>
  <c r="H131" i="5"/>
  <c r="H22" i="5"/>
  <c r="H15" i="5"/>
  <c r="H29" i="5"/>
  <c r="H27" i="5" s="1"/>
  <c r="H11" i="7" s="1"/>
  <c r="H40" i="5"/>
  <c r="H54" i="5"/>
  <c r="H53" i="5" s="1"/>
  <c r="H13" i="7" s="1"/>
  <c r="H65" i="5"/>
  <c r="H62" i="5" s="1"/>
  <c r="H14" i="7" s="1"/>
  <c r="H78" i="5"/>
  <c r="H88" i="5"/>
  <c r="H91" i="5"/>
  <c r="H95" i="5"/>
  <c r="H100" i="5"/>
  <c r="H71" i="5"/>
  <c r="H15" i="7" s="1"/>
  <c r="E170" i="5"/>
  <c r="F21" i="7"/>
  <c r="G170" i="5"/>
  <c r="H170" i="5"/>
  <c r="H21" i="7"/>
  <c r="C126" i="5"/>
  <c r="C118" i="5"/>
  <c r="C76" i="5"/>
  <c r="C72" i="5"/>
  <c r="C73" i="5"/>
  <c r="C74" i="5"/>
  <c r="C75" i="5"/>
  <c r="C59" i="5"/>
  <c r="C42" i="5"/>
  <c r="C37" i="5"/>
  <c r="C169" i="5"/>
  <c r="C20" i="5"/>
  <c r="C164" i="5"/>
  <c r="C108" i="5"/>
  <c r="C93" i="5"/>
  <c r="C51" i="5"/>
  <c r="C31" i="5"/>
  <c r="C70" i="5"/>
  <c r="D23" i="7"/>
  <c r="C23" i="7" s="1"/>
  <c r="C154" i="5"/>
  <c r="C50" i="5"/>
  <c r="D15" i="7"/>
  <c r="D20" i="7"/>
  <c r="F20" i="7"/>
  <c r="H20" i="7"/>
  <c r="E20" i="7"/>
  <c r="G20" i="7"/>
  <c r="C35" i="5"/>
  <c r="C153" i="5"/>
  <c r="C137" i="5"/>
  <c r="C98" i="5"/>
  <c r="C47" i="5"/>
  <c r="C174" i="5"/>
  <c r="C48" i="5"/>
  <c r="C16" i="5"/>
  <c r="C17" i="5"/>
  <c r="H24" i="7"/>
  <c r="E24" i="7"/>
  <c r="F24" i="7"/>
  <c r="G24" i="7"/>
  <c r="D24" i="7"/>
  <c r="E22" i="7"/>
  <c r="F22" i="7"/>
  <c r="G22" i="7"/>
  <c r="H22" i="7"/>
  <c r="D22" i="7"/>
  <c r="C132" i="5"/>
  <c r="C133" i="5"/>
  <c r="C102" i="5"/>
  <c r="C103" i="5"/>
  <c r="C104" i="5"/>
  <c r="C94" i="5"/>
  <c r="C89" i="5"/>
  <c r="C92" i="5"/>
  <c r="C46" i="5"/>
  <c r="C120" i="5"/>
  <c r="C155" i="5"/>
  <c r="C19" i="5"/>
  <c r="C21" i="5"/>
  <c r="C25" i="5"/>
  <c r="C173" i="5"/>
  <c r="C152" i="5"/>
  <c r="C69" i="5"/>
  <c r="C63" i="5"/>
  <c r="C41" i="5"/>
  <c r="C135" i="5"/>
  <c r="C45" i="5"/>
  <c r="C123" i="5"/>
  <c r="C129" i="5"/>
  <c r="C158" i="5"/>
  <c r="C159" i="5"/>
  <c r="C160" i="5"/>
  <c r="C161" i="5"/>
  <c r="C162" i="5"/>
  <c r="C163" i="5"/>
  <c r="C150" i="5"/>
  <c r="C147" i="5"/>
  <c r="C148" i="5"/>
  <c r="C140" i="5"/>
  <c r="C142" i="5"/>
  <c r="C143" i="5"/>
  <c r="C156" i="5"/>
  <c r="C175" i="5"/>
  <c r="C28" i="5"/>
  <c r="C30" i="5"/>
  <c r="C44" i="5"/>
  <c r="C55" i="5"/>
  <c r="C56" i="5"/>
  <c r="C57" i="5"/>
  <c r="C64" i="5"/>
  <c r="C66" i="5"/>
  <c r="C67" i="5"/>
  <c r="C68" i="5"/>
  <c r="C79" i="5"/>
  <c r="C80" i="5"/>
  <c r="C81" i="5"/>
  <c r="C96" i="5"/>
  <c r="C97" i="5"/>
  <c r="C99" i="5"/>
  <c r="C101" i="5"/>
  <c r="D122" i="5"/>
  <c r="C121" i="5"/>
  <c r="C36" i="5"/>
  <c r="C171" i="5"/>
  <c r="C151" i="5"/>
  <c r="D149" i="5"/>
  <c r="C168" i="5"/>
  <c r="H165" i="5"/>
  <c r="C111" i="5"/>
  <c r="H106" i="5"/>
  <c r="C144" i="5"/>
  <c r="C116" i="5"/>
  <c r="C12" i="5"/>
  <c r="C34" i="5"/>
  <c r="D88" i="5"/>
  <c r="G21" i="7"/>
  <c r="C26" i="5"/>
  <c r="H32" i="5"/>
  <c r="H12" i="7" s="1"/>
  <c r="E53" i="5" l="1"/>
  <c r="E13" i="7" s="1"/>
  <c r="F82" i="5"/>
  <c r="C58" i="5"/>
  <c r="C157" i="5"/>
  <c r="E32" i="5"/>
  <c r="E12" i="7" s="1"/>
  <c r="C15" i="5"/>
  <c r="G19" i="7"/>
  <c r="C131" i="5"/>
  <c r="C88" i="5"/>
  <c r="H19" i="7"/>
  <c r="C95" i="5"/>
  <c r="F19" i="7"/>
  <c r="C24" i="7"/>
  <c r="E138" i="5"/>
  <c r="E18" i="7" s="1"/>
  <c r="D138" i="5"/>
  <c r="D18" i="7" s="1"/>
  <c r="F112" i="5"/>
  <c r="F105" i="5" s="1"/>
  <c r="F17" i="7" s="1"/>
  <c r="H112" i="5"/>
  <c r="F77" i="5"/>
  <c r="F16" i="7" s="1"/>
  <c r="C15" i="7"/>
  <c r="G53" i="5"/>
  <c r="G13" i="7" s="1"/>
  <c r="C119" i="5"/>
  <c r="D82" i="5"/>
  <c r="D77" i="5" s="1"/>
  <c r="F138" i="5"/>
  <c r="F18" i="7" s="1"/>
  <c r="C127" i="5"/>
  <c r="G138" i="5"/>
  <c r="G18" i="7" s="1"/>
  <c r="H138" i="5"/>
  <c r="H18" i="7" s="1"/>
  <c r="C149" i="5"/>
  <c r="C78" i="5"/>
  <c r="C134" i="5"/>
  <c r="C100" i="5"/>
  <c r="C106" i="5"/>
  <c r="C165" i="5"/>
  <c r="C83" i="5"/>
  <c r="E82" i="5"/>
  <c r="E77" i="5" s="1"/>
  <c r="E16" i="7" s="1"/>
  <c r="C33" i="5"/>
  <c r="C22" i="7"/>
  <c r="C20" i="7"/>
  <c r="C71" i="5"/>
  <c r="G82" i="5"/>
  <c r="G77" i="5" s="1"/>
  <c r="G16" i="7" s="1"/>
  <c r="C22" i="5"/>
  <c r="C43" i="5"/>
  <c r="G32" i="5"/>
  <c r="G12" i="7" s="1"/>
  <c r="F32" i="5"/>
  <c r="F12" i="7" s="1"/>
  <c r="F10" i="5"/>
  <c r="F10" i="7" s="1"/>
  <c r="E10" i="5"/>
  <c r="E10" i="7" s="1"/>
  <c r="C40" i="10"/>
  <c r="C51" i="10"/>
  <c r="C22" i="10"/>
  <c r="D11" i="7"/>
  <c r="C11" i="7" s="1"/>
  <c r="C27" i="5"/>
  <c r="H10" i="5"/>
  <c r="C11" i="5"/>
  <c r="G10" i="7"/>
  <c r="C65" i="5"/>
  <c r="D62" i="5"/>
  <c r="C146" i="5"/>
  <c r="G112" i="5"/>
  <c r="G105" i="5" s="1"/>
  <c r="G17" i="7" s="1"/>
  <c r="D10" i="5"/>
  <c r="E21" i="7"/>
  <c r="F170" i="5"/>
  <c r="C170" i="5" s="1"/>
  <c r="C91" i="5"/>
  <c r="C40" i="5"/>
  <c r="C10" i="10"/>
  <c r="D113" i="5"/>
  <c r="C29" i="5"/>
  <c r="C172" i="5"/>
  <c r="E112" i="5"/>
  <c r="E105" i="5" s="1"/>
  <c r="E17" i="7" s="1"/>
  <c r="H82" i="5"/>
  <c r="H77" i="5" s="1"/>
  <c r="H16" i="7" s="1"/>
  <c r="H122" i="5"/>
  <c r="D32" i="5"/>
  <c r="C125" i="5"/>
  <c r="D53" i="5"/>
  <c r="C54" i="5"/>
  <c r="C86" i="5"/>
  <c r="C139" i="5"/>
  <c r="H105" i="5" l="1"/>
  <c r="H17" i="7" s="1"/>
  <c r="E19" i="7"/>
  <c r="C21" i="7"/>
  <c r="C19" i="7" s="1"/>
  <c r="C19" i="10"/>
  <c r="C9" i="10" s="1"/>
  <c r="C73" i="10" s="1"/>
  <c r="F9" i="7"/>
  <c r="F28" i="7" s="1"/>
  <c r="F9" i="5"/>
  <c r="F179" i="5" s="1"/>
  <c r="C18" i="7"/>
  <c r="C82" i="5"/>
  <c r="C138" i="5"/>
  <c r="C32" i="5"/>
  <c r="D12" i="7"/>
  <c r="C12" i="7" s="1"/>
  <c r="C10" i="5"/>
  <c r="D10" i="7"/>
  <c r="E9" i="5"/>
  <c r="E179" i="5" s="1"/>
  <c r="G9" i="7"/>
  <c r="G28" i="7" s="1"/>
  <c r="D19" i="7"/>
  <c r="D14" i="7"/>
  <c r="C14" i="7" s="1"/>
  <c r="C62" i="5"/>
  <c r="D16" i="7"/>
  <c r="C16" i="7" s="1"/>
  <c r="C77" i="5"/>
  <c r="H10" i="7"/>
  <c r="D13" i="7"/>
  <c r="C13" i="7" s="1"/>
  <c r="C53" i="5"/>
  <c r="C113" i="5"/>
  <c r="D112" i="5"/>
  <c r="C122" i="5"/>
  <c r="E9" i="7"/>
  <c r="E28" i="7" s="1"/>
  <c r="G9" i="5"/>
  <c r="G179" i="5" s="1"/>
  <c r="H9" i="5" l="1"/>
  <c r="H179" i="5" s="1"/>
  <c r="H9" i="7"/>
  <c r="H28" i="7" s="1"/>
  <c r="C10" i="7"/>
  <c r="C112" i="5"/>
  <c r="D105" i="5"/>
  <c r="C105" i="5" l="1"/>
  <c r="D17" i="7"/>
  <c r="D9" i="5"/>
  <c r="C17" i="7" l="1"/>
  <c r="C9" i="7" s="1"/>
  <c r="C28" i="7" s="1"/>
  <c r="D9" i="7"/>
  <c r="D28" i="7" s="1"/>
  <c r="C9" i="5"/>
  <c r="C179" i="5" s="1"/>
  <c r="D179" i="5"/>
</calcChain>
</file>

<file path=xl/sharedStrings.xml><?xml version="1.0" encoding="utf-8"?>
<sst xmlns="http://schemas.openxmlformats.org/spreadsheetml/2006/main" count="2210" uniqueCount="892">
  <si>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</si>
  <si>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</si>
  <si>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</si>
  <si>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</si>
  <si>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</si>
  <si>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</si>
  <si>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</si>
  <si>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</si>
  <si>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</si>
  <si>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</si>
  <si>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</si>
  <si>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</si>
  <si>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</si>
  <si>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</si>
  <si>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</si>
  <si>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</si>
  <si>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</si>
  <si>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</si>
  <si>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</si>
  <si>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</si>
  <si>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</si>
  <si>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</si>
  <si>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</si>
  <si>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</si>
  <si>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</si>
  <si>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</si>
  <si>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</si>
  <si>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</si>
  <si>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</si>
  <si>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</si>
  <si>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</si>
  <si>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</si>
  <si>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</si>
  <si>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</si>
  <si>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</si>
  <si>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</si>
  <si>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</si>
  <si>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</si>
  <si>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</si>
  <si>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</si>
  <si>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</si>
  <si>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</si>
  <si>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</si>
  <si>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</si>
  <si>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</si>
  <si>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</si>
  <si>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</si>
  <si>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</si>
  <si>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</si>
  <si>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</si>
  <si>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</si>
  <si>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</si>
  <si>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</si>
  <si>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</si>
  <si>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</si>
  <si>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</si>
  <si>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</si>
  <si>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</si>
  <si>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</si>
  <si>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</si>
  <si>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</si>
  <si>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</si>
  <si>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</si>
  <si>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</si>
  <si>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</si>
  <si>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</si>
  <si>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</si>
  <si>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</si>
  <si>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</si>
  <si>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</si>
  <si>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</si>
  <si>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</si>
  <si>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</si>
  <si>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</si>
  <si>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</si>
  <si>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</si>
  <si>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</si>
  <si>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</si>
  <si>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</si>
  <si>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</si>
  <si>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</si>
  <si>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</si>
  <si>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</si>
  <si>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A.Rāviņš</t>
  </si>
  <si>
    <t>1. pielikums</t>
  </si>
  <si>
    <t>06.604.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</si>
  <si>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</si>
  <si>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</si>
  <si>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</si>
  <si>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</si>
  <si>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</si>
  <si>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</si>
  <si>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</si>
  <si>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</si>
  <si>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</si>
  <si>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10.700.</t>
  </si>
  <si>
    <t>Notekūdeņu apsaimniekošana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</si>
  <si>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</si>
  <si>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</si>
  <si>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</si>
  <si>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</si>
  <si>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</si>
  <si>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</si>
  <si>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</si>
  <si>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</si>
  <si>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</si>
  <si>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</si>
  <si>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</si>
  <si>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</si>
  <si>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</si>
  <si>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</si>
  <si>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</si>
  <si>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</si>
  <si>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</si>
  <si>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</si>
  <si>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</si>
  <si>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</si>
  <si>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</si>
  <si>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</si>
  <si>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</si>
  <si>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</si>
  <si>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</si>
  <si>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</si>
  <si>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10.403.</t>
  </si>
  <si>
    <t>10.701.</t>
  </si>
  <si>
    <t>10.704.</t>
  </si>
  <si>
    <t>10.706.</t>
  </si>
  <si>
    <t>10.707.</t>
  </si>
  <si>
    <t>Sociālā māja un sociālie dzīvokļi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</si>
  <si>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</si>
  <si>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</si>
  <si>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</si>
  <si>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</si>
  <si>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speciālu atļauju (licenču)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</si>
  <si>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</si>
  <si>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</si>
  <si>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</si>
  <si>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</si>
  <si>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</si>
  <si>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Naudas sodi, ko uzliek pašvaldības</t>
  </si>
  <si>
    <t>Pašvaldību budžetu transferti</t>
  </si>
  <si>
    <t xml:space="preserve">Procentu ieņēmumi par maksas pakalpojumu un citu pašu ieņēmumu ieguldījumiem depozītā vai kontu atlikumiem </t>
  </si>
  <si>
    <t>Ieņēmumi no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</si>
  <si>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</si>
  <si>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</si>
  <si>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</si>
  <si>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</si>
  <si>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</si>
  <si>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Pilsētas nozīmes pasākumi</t>
  </si>
  <si>
    <t>Pamatkapitāla palielināšana SIA "Zemgales Olimpiskais centrs"</t>
  </si>
  <si>
    <t>Pārējā citur neklasificētā kultūra</t>
  </si>
  <si>
    <t>01.122.</t>
  </si>
  <si>
    <t>01.123.</t>
  </si>
  <si>
    <t xml:space="preserve">Tūrisms </t>
  </si>
  <si>
    <t>04.900.</t>
  </si>
  <si>
    <t>Pārējā citur neklasificētā ekonomiskā darbība</t>
  </si>
  <si>
    <t>Pilsētas sanitārā tīrīšana (SIA "Zemgales EKO" funkcija)</t>
  </si>
  <si>
    <t xml:space="preserve">05.102. 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</si>
  <si>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</si>
  <si>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</si>
  <si>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</si>
  <si>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</si>
  <si>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</si>
  <si>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</si>
  <si>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</si>
  <si>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PROJEKTS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</si>
  <si>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</si>
  <si>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</si>
  <si>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</si>
  <si>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</si>
  <si>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</si>
  <si>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</si>
  <si>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</si>
  <si>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</si>
  <si>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</si>
  <si>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</si>
  <si>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</si>
  <si>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Pārejie dažādi nenodokļu ieņēmumi, kas nav iepriekš klasificēti šajā klasifikācijā</t>
  </si>
  <si>
    <t>4. Maksas pakalpojumi un citi pašu ieņēmumi</t>
  </si>
  <si>
    <t>F21010000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</si>
  <si>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</si>
  <si>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</si>
  <si>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</si>
  <si>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</si>
  <si>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</si>
  <si>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04.905.</t>
  </si>
  <si>
    <t>Zemes reformas darbība, zemes īpašuma un lietošanas tiesību pārveidošana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</si>
  <si>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</si>
  <si>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</si>
  <si>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</si>
  <si>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</si>
  <si>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</si>
  <si>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</si>
  <si>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</si>
  <si>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</si>
  <si>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</si>
  <si>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</si>
  <si>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</si>
  <si>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</si>
  <si>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</si>
  <si>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</si>
  <si>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</si>
  <si>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</si>
  <si>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Ieņēmumi no dzīvojamo māju privatizācijas</t>
  </si>
  <si>
    <t>01.111.</t>
  </si>
  <si>
    <t xml:space="preserve">Klasifik. kods </t>
  </si>
  <si>
    <t>Izpildvaras institūcija</t>
  </si>
  <si>
    <t>01.112.</t>
  </si>
  <si>
    <t>08.241.</t>
  </si>
  <si>
    <t>09.210.</t>
  </si>
  <si>
    <t>08.105.</t>
  </si>
  <si>
    <t>08.243.</t>
  </si>
  <si>
    <t>Jelgavas Ā.Alunāna teātra darbības nodrošināšana</t>
  </si>
  <si>
    <t>08.401.</t>
  </si>
  <si>
    <t>08.402.</t>
  </si>
  <si>
    <t>Citi dažādi nenodokļu ieņēmumi</t>
  </si>
  <si>
    <t>08.231.</t>
  </si>
  <si>
    <t>08.232.</t>
  </si>
  <si>
    <t>08.403.</t>
  </si>
  <si>
    <t>Kultūras padomes finansētie pasākumi</t>
  </si>
  <si>
    <t>Subsīdija nodibinājumam "Kultūras tālākizglītības atbalsta fonds"</t>
  </si>
  <si>
    <t>08.405.</t>
  </si>
  <si>
    <t>Reliģisko organizāciju un citu biedrību un nodibinājumu pakalpojumi</t>
  </si>
  <si>
    <t>09.521.</t>
  </si>
  <si>
    <t>09.522.</t>
  </si>
  <si>
    <t>Atbalsta fondi</t>
  </si>
  <si>
    <t>Zvērināto auditoru pakalpojumi un grāmatvedības programmas "Horizon" uzturēšana</t>
  </si>
  <si>
    <t xml:space="preserve">Klasifikā-cijas kods 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</si>
  <si>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</si>
  <si>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</si>
  <si>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</si>
  <si>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</si>
  <si>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</si>
  <si>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</si>
  <si>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</si>
  <si>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</si>
  <si>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</si>
  <si>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</si>
  <si>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</si>
  <si>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</si>
  <si>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</si>
  <si>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</si>
  <si>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10.140.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</si>
  <si>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</si>
  <si>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</si>
  <si>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</si>
  <si>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</si>
  <si>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</si>
  <si>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</si>
  <si>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</si>
  <si>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</si>
  <si>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</si>
  <si>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</si>
  <si>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</si>
  <si>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</si>
  <si>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</si>
  <si>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</si>
  <si>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</si>
  <si>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</si>
  <si>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</si>
  <si>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</si>
  <si>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</si>
  <si>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</si>
  <si>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</si>
  <si>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</si>
  <si>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</si>
  <si>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</si>
  <si>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</si>
  <si>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</si>
  <si>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</si>
  <si>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</si>
  <si>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</si>
  <si>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Izpildvaras un likumdošanas varas institūcijas</t>
  </si>
  <si>
    <t>04.909.</t>
  </si>
  <si>
    <t>Dotācija "Zemgales plānošanas reģions"</t>
  </si>
  <si>
    <t>10.504.</t>
  </si>
  <si>
    <t>09.812.</t>
  </si>
  <si>
    <t>Pašvaldību saņemtie valsts budžeta transferti noteiktam mērķim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</si>
  <si>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</si>
  <si>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</si>
  <si>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</si>
  <si>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</si>
  <si>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Citi iepriekš neklasificētie pašu ieņēmumi</t>
  </si>
  <si>
    <r>
      <t>Kultūras centri, nami un klubi</t>
    </r>
    <r>
      <rPr>
        <b/>
        <i/>
        <sz val="11"/>
        <rFont val="Times New Roman"/>
        <family val="1"/>
        <charset val="186"/>
      </rPr>
      <t xml:space="preserve"> </t>
    </r>
  </si>
  <si>
    <t xml:space="preserve">Pārējā citur neklasificētā pašvaldības teritoriju un mājokļu apsaimniekošanas darbība </t>
  </si>
  <si>
    <t>Dotācijas projektu realizācijai NVO</t>
  </si>
  <si>
    <t>Pirmsskolas izglītības iestāžu uzturēšana</t>
  </si>
  <si>
    <t>Atbalsts ģimenēm ar bērniem</t>
  </si>
  <si>
    <t>Atbalsts bezdarba gadījumā</t>
  </si>
  <si>
    <t>Pārējais citur neklasificētais atbalsts sociāli atstumtām personām</t>
  </si>
  <si>
    <r>
      <t>Mājokļa atbalsts -</t>
    </r>
    <r>
      <rPr>
        <b/>
        <i/>
        <sz val="11"/>
        <rFont val="Times New Roman"/>
        <family val="1"/>
        <charset val="186"/>
      </rPr>
      <t>Dzīvokļa pabalsts un pabalsts individuālās apkures nodrošināšanai</t>
    </r>
  </si>
  <si>
    <t>Palīdzība veciem cilvēkiem</t>
  </si>
  <si>
    <t>Valsts nodeva par uzvārda, vārda un tautības ieraksta maiņu personu apliecinošos dokumentos</t>
  </si>
  <si>
    <t>09.529.</t>
  </si>
  <si>
    <t>06.606.</t>
  </si>
  <si>
    <t>08.242.</t>
  </si>
  <si>
    <t>10.709.</t>
  </si>
  <si>
    <t>01.600.</t>
  </si>
  <si>
    <t>10.922.</t>
  </si>
  <si>
    <t>09.219.3.</t>
  </si>
  <si>
    <t>09.518.</t>
  </si>
  <si>
    <t xml:space="preserve">Ielu, laukumu, publisko dārzu un parku tīrīšana un atkritumu savākšana </t>
  </si>
  <si>
    <t>05.300.</t>
  </si>
  <si>
    <t>Vides piesārņojuma novēršana un samazināšana</t>
  </si>
  <si>
    <t>06.201.</t>
  </si>
  <si>
    <t>Ar pašvaldības teritoriju saistīto normatīvo aktu un standartu sagatavošana un ieviešana</t>
  </si>
  <si>
    <t>Veselības veicināšanas pasākumi</t>
  </si>
  <si>
    <t>Muzeji un izstādes</t>
  </si>
  <si>
    <t>P/ie "Kultūra" pasākumi</t>
  </si>
  <si>
    <t>Pirmskolas izglītība</t>
  </si>
  <si>
    <t>Vispārējā izglītība</t>
  </si>
  <si>
    <t>09.219.1.</t>
  </si>
  <si>
    <t>09.219.2.</t>
  </si>
  <si>
    <t>Jelgavas Amatu vidusskolas projektu realizācija</t>
  </si>
  <si>
    <t>09.222.2.</t>
  </si>
  <si>
    <t>09.222.3.</t>
  </si>
  <si>
    <t>Citi interešu izglītības pasākumi, t.sk. Bērnu un jauniešu izglītības centrs "Junda"</t>
  </si>
  <si>
    <t>Subsīdija nodibinājumam "Izglītības atbalsta fonds"</t>
  </si>
  <si>
    <t>Subsīdija nodibinājumam "J.Bisenieka fonds"</t>
  </si>
  <si>
    <t>P/ie "Jelgavas bērnu sociālās aprūpes centrs" īslaicīgās sociālās aprūpes grupa</t>
  </si>
  <si>
    <t>10.900.</t>
  </si>
  <si>
    <r>
      <t>Pārējā citur neklasificētā sociālā aizsardzība</t>
    </r>
    <r>
      <rPr>
        <b/>
        <i/>
        <sz val="11"/>
        <rFont val="Times New Roman"/>
        <family val="1"/>
        <charset val="186"/>
      </rPr>
      <t xml:space="preserve">  </t>
    </r>
  </si>
  <si>
    <t>Pabalsti ārkārtas gadījumos, citi pabalsti un kompensācijas</t>
  </si>
  <si>
    <t>10.921.</t>
  </si>
  <si>
    <t>Braukšanas maksas atvieglojumi skolēniem sabiedriskajā transportā</t>
  </si>
  <si>
    <t>Pārējās nodevas, ko uzliek pašvaldības</t>
  </si>
  <si>
    <t>Ieņēmumi no apbūvēta zemesgabala privatizācijas</t>
  </si>
  <si>
    <t>Ieņēmumi no neapbūvēta zemesgabala privatizācijas</t>
  </si>
  <si>
    <t>21.490.</t>
  </si>
  <si>
    <t>Pamatkapitāla palielināšana SIA "Medicīnas sabiedrība OPTIMA 1"</t>
  </si>
  <si>
    <t>Pamatkapitāla palielināšana SIA "Jelgavas pilsētas slimnīca"</t>
  </si>
  <si>
    <t>I</t>
  </si>
  <si>
    <t>Dabas resursu nodoklis par dabas resursu ieguvi un vides piesārņojumu</t>
  </si>
  <si>
    <t>II</t>
  </si>
  <si>
    <t>Autoceļu (ielu) fonda līdzekļi</t>
  </si>
  <si>
    <t>P/ie "Jelgavas pilsētas pašvaldības policija" darbības nodrošināšana</t>
  </si>
  <si>
    <t>Projektu sagatavošana, izstrāde un teritoriju attīstība</t>
  </si>
  <si>
    <t>P/ie "Pilsētsaimniecība" darbības nodrošināšana</t>
  </si>
  <si>
    <t>P/ie "Sporta servisa centrs" darbības nodrošināšana</t>
  </si>
  <si>
    <t>P/ie  "Kultūra" darbības nodrošināšana</t>
  </si>
  <si>
    <t>P/ie "Zemgales INFO" darbības nodrošināšana</t>
  </si>
  <si>
    <t>Dotācijas reliģiskajām un citām biedrībām, nodibinājumiem - finanšu nodaļa</t>
  </si>
  <si>
    <t>Internātpamatskolas un šo skolu projektu īstenošana</t>
  </si>
  <si>
    <t>Jelgavas vispārizglītojošo skolu projektu īstenošana</t>
  </si>
  <si>
    <t>Jelgavas vispārizglītojošo skolu uzturēšana</t>
  </si>
  <si>
    <t>Jelgavas Amatu vidusskolas uzturēšana</t>
  </si>
  <si>
    <t>Bērnu un jauniešu izglītības centra "Junda" projektu īstenošana</t>
  </si>
  <si>
    <t>P/ie "Zemgales reģionālais kompetenču attīstības centrs" darbības nodrošināšana</t>
  </si>
  <si>
    <t>P/ie "Zemgales reģionālais kompetenču attīstības centrs" projektu īstenošana</t>
  </si>
  <si>
    <t>P/ie "Jelgavas Izglītības pārvalde" darbības nodrošināšana</t>
  </si>
  <si>
    <t>09.812.3.</t>
  </si>
  <si>
    <t>P/ie "Jelgavas Izglītības pārvalde"  projektu īstenošana</t>
  </si>
  <si>
    <t>P/ie "Jelgavas Izglītības pārvalde" iekļaujošas izglītības atbalsta centrs</t>
  </si>
  <si>
    <t>JSLP Naktspatversme</t>
  </si>
  <si>
    <t>P/ie "Jelgavas sociālo lietu pārvalde" darbības nodrošināšana</t>
  </si>
  <si>
    <t>EUR</t>
  </si>
  <si>
    <t>10.705.2.</t>
  </si>
  <si>
    <t xml:space="preserve">           Pamatbudžeta izdevumi                                                            </t>
  </si>
  <si>
    <t>05.530.</t>
  </si>
  <si>
    <t>03.205.</t>
  </si>
  <si>
    <t>Projekts "Ikdienas negadījumu un katastrofu novēršana Baltijā"</t>
  </si>
  <si>
    <t>III</t>
  </si>
  <si>
    <t>21.100.</t>
  </si>
  <si>
    <t>10.911.</t>
  </si>
  <si>
    <t>Izdevumi - kopā</t>
  </si>
  <si>
    <t>Ceļu un ielu atjaunošana, pārbūve un nojaukšana</t>
  </si>
  <si>
    <t>Ceļu un ielu ikdienas uzturēšana</t>
  </si>
  <si>
    <t>Pārējie izdevumi</t>
  </si>
  <si>
    <t>Finansēšana</t>
  </si>
  <si>
    <t>N.p.k.</t>
  </si>
  <si>
    <t>2017.gads</t>
  </si>
  <si>
    <t>JELGAVAS PILSĒTAS PAŠVALDĪBAS VIDĒJA TERMIŅA IELU FINANSĒŠANAI PAREDZĒTAIS AUTOCEĻU FONDS</t>
  </si>
  <si>
    <t>Naudas līdzekļi perioda sākumā</t>
  </si>
  <si>
    <t>Zaudējumu kompensācija pašvaldības SIA "Jelgavas autobusu parks"</t>
  </si>
  <si>
    <t>8. pielikums</t>
  </si>
  <si>
    <t>Valsts nodevas par laulības reģistrāciju, civilstāvokļa akta reģistra ieraksta aktualizēšanu vai atjaunošanu un atkārtotas civilstāvokļa aktu reģistrācijas apliecības izsniegšanu</t>
  </si>
  <si>
    <t>Pašvaldības nodeva par domes izstrādāto oficiālo dokumentu un apliecinātu to kopiju saņemšanu</t>
  </si>
  <si>
    <t>18.640.</t>
  </si>
  <si>
    <t xml:space="preserve">Iestādes ieņēmumi </t>
  </si>
  <si>
    <t>Iestādes ieņēmumi no ārvalstu finanšu palīdzības</t>
  </si>
  <si>
    <t xml:space="preserve">Ieņēmumi no iestāžu sniegtajiem maksas pakalpojumiem un citi pašu ieņēmumi </t>
  </si>
  <si>
    <t>Ieņēmumi par pārējiem sniegtajiem maksas pakalpojumiem</t>
  </si>
  <si>
    <t xml:space="preserve">Ieņēmumi no (valsts) pašvaldību īpašuma iznomāšanas, pārdošanas un no nodokļu pamatparāda kapitalizācijas </t>
  </si>
  <si>
    <t>10.154.</t>
  </si>
  <si>
    <t>01.113.</t>
  </si>
  <si>
    <t>Projekts "Komunikācija ar sabiedrību tās iesaistei pašvaldību lēmumu pieņemšanā"</t>
  </si>
  <si>
    <t>01.114.</t>
  </si>
  <si>
    <t>05.602.</t>
  </si>
  <si>
    <t>05.202.</t>
  </si>
  <si>
    <t>06.401.</t>
  </si>
  <si>
    <t>08.211.</t>
  </si>
  <si>
    <t>08.212.</t>
  </si>
  <si>
    <t>08.331.</t>
  </si>
  <si>
    <t>10.122.</t>
  </si>
  <si>
    <t>10.601.</t>
  </si>
  <si>
    <t>10.407.</t>
  </si>
  <si>
    <t>Naudas līdzekļu atlikums uz perioda beigām</t>
  </si>
  <si>
    <t>10.150.</t>
  </si>
  <si>
    <t>Naudas sodi, ko uzliek par pārkāpumiem ceļu satiksmē</t>
  </si>
  <si>
    <t>Naudas līdzekļi uz perioda sākumu</t>
  </si>
  <si>
    <t>Projekts "Integrētu teritoriālo investīciju projektu iesniegumu atlases nodrošināšana Jelgavas pilsētas pašvaldībā"</t>
  </si>
  <si>
    <t xml:space="preserve">P/ie "Pašvaldības operatīvās informācijas centrs" darbības nodrošināšana </t>
  </si>
  <si>
    <t>Bibliotēkas</t>
  </si>
  <si>
    <t>Jelgavas kamerorķestra darbības nodrošināšana</t>
  </si>
  <si>
    <t>Jelgavas bigbenda darbības nodrošināšana</t>
  </si>
  <si>
    <t>Centralizēto datoru un datortīkla uzturēšana</t>
  </si>
  <si>
    <t>Parāda procentu nomaksa</t>
  </si>
  <si>
    <t>Izdevumi neparedzētiem gadījumiem</t>
  </si>
  <si>
    <t>P/ie "Jelgavas reģionālais tūrisma centrs" darbības nodrošināšana</t>
  </si>
  <si>
    <t>Tautas mākslas kolektīvu darbības nodrošināšana</t>
  </si>
  <si>
    <t>Jelgavas sporta skolas</t>
  </si>
  <si>
    <t>Jelgavas Mākslas skolas uzturēšana</t>
  </si>
  <si>
    <t>Dienas aprūpes centrs pilngadīgām personām ar smagiem funkcionāliem traucējumiem</t>
  </si>
  <si>
    <t>Projekts "Elastīga bērnu uzraudzības pakalpojuma nodrošināšana darbiniekiem, kas strādā nestandarta darba laiku"</t>
  </si>
  <si>
    <t>Naudas sodi, ko uzliek pašvaldību institūcijas par pārkāpumiem ceļu satiksmē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</si>
  <si>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</si>
  <si>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</si>
  <si>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</si>
  <si>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</si>
  <si>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</si>
  <si>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</si>
  <si>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</si>
  <si>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</si>
  <si>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</si>
  <si>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</si>
  <si>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</si>
  <si>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</si>
  <si>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</si>
  <si>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</si>
  <si>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</si>
  <si>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</si>
  <si>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</si>
  <si>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</si>
  <si>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</si>
  <si>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27.06.2006.</t>
  </si>
  <si>
    <t>Stāvlaukuma un ielu rekonstrukcija</t>
  </si>
  <si>
    <t>A2/1/10/471</t>
  </si>
  <si>
    <t>20.03.2021.</t>
  </si>
  <si>
    <t>Peldu ielas izbūve</t>
  </si>
  <si>
    <t>13.10.2006.</t>
  </si>
  <si>
    <t>A2/1/10/488</t>
  </si>
  <si>
    <t>Pašvaldību iestāžu ēku remonts</t>
  </si>
  <si>
    <t>21.06.2007.-</t>
  </si>
  <si>
    <t>A2/1/07/301</t>
  </si>
  <si>
    <t>20.01.2017.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</si>
  <si>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</si>
  <si>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</si>
  <si>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</si>
  <si>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</si>
  <si>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</si>
  <si>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</si>
  <si>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</si>
  <si>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</si>
  <si>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</si>
  <si>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</si>
  <si>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</si>
  <si>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</si>
  <si>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</si>
  <si>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</si>
  <si>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</si>
  <si>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</si>
  <si>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</si>
  <si>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</si>
  <si>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</si>
  <si>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</si>
  <si>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</si>
  <si>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</si>
  <si>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</si>
  <si>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</si>
  <si>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</si>
  <si>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</si>
  <si>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</si>
  <si>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</si>
  <si>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</si>
  <si>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</si>
  <si>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</si>
  <si>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</si>
  <si>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</si>
  <si>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</si>
  <si>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</si>
  <si>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</si>
  <si>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</si>
  <si>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</si>
  <si>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</si>
  <si>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</si>
  <si>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</si>
  <si>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</si>
  <si>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</si>
  <si>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</si>
  <si>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</si>
  <si>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</si>
  <si>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</si>
  <si>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</si>
  <si>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</si>
  <si>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</si>
  <si>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</si>
  <si>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</si>
  <si>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</si>
  <si>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</si>
  <si>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</si>
  <si>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</si>
  <si>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</si>
  <si>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</si>
  <si>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</si>
  <si>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</si>
  <si>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</si>
  <si>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</si>
  <si>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</si>
  <si>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</si>
  <si>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</si>
  <si>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</si>
  <si>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</si>
  <si>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</si>
  <si>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</si>
  <si>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</si>
  <si>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</si>
  <si>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</si>
  <si>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</si>
  <si>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</si>
  <si>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</si>
  <si>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</si>
  <si>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</si>
  <si>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</si>
  <si>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</si>
  <si>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</si>
  <si>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</si>
  <si>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</si>
  <si>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</si>
  <si>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</si>
  <si>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</si>
  <si>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</si>
  <si>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</si>
  <si>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</si>
  <si>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</si>
  <si>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</si>
  <si>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</si>
  <si>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</si>
  <si>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</si>
  <si>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</si>
  <si>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</si>
  <si>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</si>
  <si>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</si>
  <si>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</si>
  <si>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</si>
  <si>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</si>
  <si>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</si>
  <si>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</si>
  <si>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</si>
  <si>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</si>
  <si>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</si>
  <si>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</si>
  <si>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</si>
  <si>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</si>
  <si>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</si>
  <si>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</si>
  <si>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</si>
  <si>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</si>
  <si>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</si>
  <si>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</si>
  <si>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</si>
  <si>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</si>
  <si>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</si>
  <si>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</si>
  <si>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</si>
  <si>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</si>
  <si>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</si>
  <si>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</si>
  <si>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</si>
  <si>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</si>
  <si>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</si>
  <si>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</si>
  <si>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</si>
  <si>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</si>
  <si>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</si>
  <si>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</si>
  <si>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</si>
  <si>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</si>
  <si>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</si>
  <si>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</si>
  <si>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</si>
  <si>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</si>
  <si>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</si>
  <si>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</si>
  <si>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</si>
  <si>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</si>
  <si>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</si>
  <si>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</si>
  <si>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</si>
  <si>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</si>
  <si>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</si>
  <si>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</si>
  <si>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</si>
  <si>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</si>
  <si>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</si>
  <si>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</si>
  <si>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</si>
  <si>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</si>
  <si>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</si>
  <si>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</si>
  <si>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</si>
  <si>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</si>
  <si>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</si>
  <si>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</si>
  <si>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</si>
  <si>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</si>
  <si>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</si>
  <si>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</si>
  <si>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</si>
  <si>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</si>
  <si>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</si>
  <si>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</si>
  <si>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</si>
  <si>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</si>
  <si>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</si>
  <si>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</si>
  <si>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</si>
  <si>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</si>
  <si>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</si>
  <si>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</si>
  <si>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</si>
  <si>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</si>
  <si>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</si>
  <si>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</si>
  <si>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</si>
  <si>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</si>
  <si>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</si>
  <si>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12.09.2014. - 20.09.2034.</t>
  </si>
  <si>
    <t>Jelgavas 1.internātpamatskolas rekonstrukcijas darbi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</si>
  <si>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</si>
  <si>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</si>
  <si>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</si>
  <si>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</si>
  <si>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</si>
  <si>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</si>
  <si>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</si>
  <si>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</si>
  <si>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</si>
  <si>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</si>
  <si>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</si>
  <si>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</si>
  <si>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</si>
  <si>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</si>
  <si>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</si>
  <si>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</si>
  <si>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</si>
  <si>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</si>
  <si>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</si>
  <si>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</si>
  <si>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</si>
  <si>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</si>
  <si>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</si>
  <si>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</si>
  <si>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</si>
  <si>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Galvojumi:</t>
  </si>
  <si>
    <t>SIA Jelgavas ūdens - Ūdenssaimniecība II kārta</t>
  </si>
  <si>
    <t>03.12.2010. - 20.12.2030.</t>
  </si>
  <si>
    <t>A/1/10/1025</t>
  </si>
  <si>
    <t>Swdbank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</si>
  <si>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</si>
  <si>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</si>
  <si>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</si>
  <si>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</si>
  <si>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</si>
  <si>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>SIA Jelgavas ūdens - Ūdenssaimniecība IV kārta</t>
  </si>
  <si>
    <t>16.10.2015 - 20.09.2025</t>
  </si>
  <si>
    <t>G/15/580</t>
  </si>
  <si>
    <t>Galvojumu saistības kopā</t>
  </si>
  <si>
    <t>PAVISAM KOPĀ</t>
  </si>
  <si>
    <t xml:space="preserve"> Kopā pamatsummas                  </t>
  </si>
  <si>
    <t>ES fondu atbalstīto projektu priekšfin. un līdzfinansējums</t>
  </si>
  <si>
    <t>2018.gads</t>
  </si>
  <si>
    <t>Nosaukums</t>
  </si>
  <si>
    <t>01.000. VISPĀRĒJIE VALDĪBAS DIENESTI</t>
  </si>
  <si>
    <t>Izdevumi kopā</t>
  </si>
  <si>
    <t>1000. Atlīdzība - kopā</t>
  </si>
  <si>
    <t>1100. Atalgojums</t>
  </si>
  <si>
    <t>1200. VSAOI, pabalsti, kompensācijas</t>
  </si>
  <si>
    <t>2000. Preces un pakalpojumi - kopā</t>
  </si>
  <si>
    <t>2100. Mācību, darba un dienesta komandējumi, darba braucieni</t>
  </si>
  <si>
    <t>2200. Pakalpojumi</t>
  </si>
  <si>
    <t>t.sk.2275. Pašvaldību līdzekļi neparedzētiem gadījumiem</t>
  </si>
  <si>
    <t>2300. Krājumi, materiāli, energoresursi, preces, biroja preces un inventārs, kurus neuzskaita kodā 5000</t>
  </si>
  <si>
    <t>2500. Budžeta iestāžu nodokļu, nodevu un naudas sodu maksājumi</t>
  </si>
  <si>
    <t>4000. Procentu izdevumi - kopā</t>
  </si>
  <si>
    <t>4300. Pārējie procentu maksājumi (Valsts kasei)</t>
  </si>
  <si>
    <t>5000. Pamatkapitāla veidošana - kopā</t>
  </si>
  <si>
    <t>5100. Nemateriālie ieguldījumi</t>
  </si>
  <si>
    <t>5200. Pamatlīdzekļi</t>
  </si>
  <si>
    <t>7000. Uzturēšanas izdevumu transferti, pašu resursu maksājumi, starptautiskā sadarbība- kopā</t>
  </si>
  <si>
    <t>7200. Pašvaldību uzturēšanas izdevumu transferti</t>
  </si>
  <si>
    <t>01.111. Izpildvaras institūcija</t>
  </si>
  <si>
    <t>01.113. Projekts - Komunikācija ar sabiedrību tās iesaistei pašvaldības lēmumu pieņemšanā</t>
  </si>
  <si>
    <t>01.114. Projekts - Integrētu teritoriālo investīciju projektu iesniegumu atlases nodrošināšana Jelgavas pilsētas pašvaldībā</t>
  </si>
  <si>
    <t>01.122. Nekustamā īpašuma nodokļa u.c.pašvaldības ieņēmumu administrēšana</t>
  </si>
  <si>
    <t>01.123. P/ie Pašvaldības iestāžu centralizētā grāmatvedība darbības nodrošināšana</t>
  </si>
  <si>
    <t>01.124. Zvērināto auditoru pakalpojumi un grāmatvedības programmas Horizon uzturēšana</t>
  </si>
  <si>
    <t>01.331. Centralizēto datoru un datortīklu uzturēšana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</si>
  <si>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</si>
  <si>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</si>
  <si>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</si>
  <si>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</si>
  <si>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03.000. SABIEDRISKĀ KĀRTĪBA UN DROŠĪBA</t>
  </si>
  <si>
    <t>03.111. P/ie Jelgavas pilsētas pašvaldības policija darbības nodrošināšana</t>
  </si>
  <si>
    <t>03.202. P/ie Pašvaldības operatīvās informācijas centrs darbības nodrošināšana</t>
  </si>
  <si>
    <t>04.000. EKONOMISKĀ DARBĪBA</t>
  </si>
  <si>
    <t>3000. Subsīdijas un dotācijas - kopā</t>
  </si>
  <si>
    <t>3200. Subsīdijas un dotācijas komersantiem, biedrībām un nodibinājumiem</t>
  </si>
  <si>
    <t>3300. Subsīdijas komersantiem sabiedriskā transporta pakalpojumu nodrošināšanai (par pasažieru regulārajiem pārvadājumiem)</t>
  </si>
  <si>
    <t>04.511. Ceļu un ielu infrastruktūras funkcionēšana, izmantošana, būvniecība un uzturēšana</t>
  </si>
  <si>
    <t>04.515. Dotācija zaudējumu kompensācijai pašvaldības SIA Jelgavas autobusu parks</t>
  </si>
  <si>
    <t>04.733. P/ie Jelgavas reģionālais tūrisma centrs darbības nodrošināšana</t>
  </si>
  <si>
    <t>04.901. Zemes reformas darbība, zemes īpašuma un lietošanas tiesību pārveidošana</t>
  </si>
  <si>
    <t>04.909. Dotācija Zemgales plānošanas reģionam</t>
  </si>
  <si>
    <t>05.000. VIDES AIZSARDZĪBA</t>
  </si>
  <si>
    <t>05.101. Ielu, laukumu, publisko dārzu un parku tīrīšana, atkritumu savākšana</t>
  </si>
  <si>
    <t>05.102.  Pilsētas sanitārā tīrīšana - SIA Zemgales EKO funkcija</t>
  </si>
  <si>
    <t>05.202. Notekūdeņu apsaimniekošana</t>
  </si>
  <si>
    <t>06.000. TERITORIJU UN MĀJOKĻU APSAIMNIEKOŠANA</t>
  </si>
  <si>
    <t>06.201. Projektu sagatavošana un teritoriju attīstība</t>
  </si>
  <si>
    <t>06.401. Ielu apgaismošana</t>
  </si>
  <si>
    <t>06.601. P/ie Pilsētsaimniecība darbības nodrošināšana</t>
  </si>
  <si>
    <t>06.602. Pašvaldības teritorijas, mežu un kapsētu apsaimniekošana, klaiņojošo dzīvnieku likvidācija</t>
  </si>
  <si>
    <t>06.604. Pašvaldības dzīvokļu pārvaldīšana, remonts, veco māju nojaukšana</t>
  </si>
  <si>
    <t>06.606. Ar pašvaldības teritoriju saistīto normatīvo aktu un standartu sagatavošana un ieviešana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</si>
  <si>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</si>
  <si>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</si>
  <si>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</si>
  <si>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</si>
  <si>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</si>
  <si>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</si>
  <si>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</si>
  <si>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</si>
  <si>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08.000. ATPŪTA, KULTŪRA UN RELIĢIJA</t>
  </si>
  <si>
    <t>2400. Izdevumi periodikas iegādei</t>
  </si>
  <si>
    <t>08.101. P/ie Sporta servisa centrs darbības nodrošināšana</t>
  </si>
  <si>
    <t>08.103. Dotācijas sporta pasākumiem</t>
  </si>
  <si>
    <t>08.231. P/ie Kultūra darbības nodrošināšana</t>
  </si>
  <si>
    <t>08.232. P/ie Kultūra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</si>
  <si>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</si>
  <si>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</si>
  <si>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</si>
  <si>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</si>
  <si>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</si>
  <si>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P/ie Zemgales INFO darbības nodrošināšana</t>
  </si>
  <si>
    <t>08.401. Dotācijas projektu realizācijai NVO</t>
  </si>
  <si>
    <t>08.402. Kultūras padomes finansētie pasākumi</t>
  </si>
  <si>
    <t>08.403. Subsīdija nodibinājumam Kultūras tālākizglītības atbalsta fonds</t>
  </si>
  <si>
    <t>09.000. IZGLĪTĪBA</t>
  </si>
  <si>
    <t>7700. Starptautiskā sadarbība</t>
  </si>
  <si>
    <t>IZGLĪTĪBAS PĀRVALDES IESTĀDES KOPĀ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</si>
  <si>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</si>
  <si>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</si>
  <si>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 un šīs skolas projektu īstenošana - kopsavilkums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</si>
  <si>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</si>
  <si>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</si>
  <si>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</si>
  <si>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Junda</t>
  </si>
  <si>
    <t>09.512. Jelgavas Mākslas skolas darbības nodrošināšana</t>
  </si>
  <si>
    <t>09.811. P/ie Jelgavas izglītības pārvalde darbības nodrošināšana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</si>
  <si>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</si>
  <si>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</si>
  <si>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</si>
  <si>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</si>
  <si>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</si>
  <si>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09.531. P/ie Zemgales reģiona Kompetenču attīstības centrs darbības nodrošināšana</t>
  </si>
  <si>
    <t>09.532. P/ie Zemgales reģiona Kompetenču attīstības centrs projektu īstenošana</t>
  </si>
  <si>
    <t>10.000. SOCIĀLĀ AIZSARDZĪBA</t>
  </si>
  <si>
    <t>6400. Pārējie klasifikācijā neminētie maksājumi iedzīvotājiem natūrā un kompensācijas</t>
  </si>
  <si>
    <t>10.122. Dienas aprūpes centrs pilngadīgām personām ar smagiem funkcionāliem traucējumiem</t>
  </si>
  <si>
    <t>10.123. Dienas centrs Integra</t>
  </si>
  <si>
    <t>10.124. Dienas centrs Atbalsts</t>
  </si>
  <si>
    <t>10.125. Grupu dzīvokļi</t>
  </si>
  <si>
    <t>10.202. Palīdzība veciem cilvēkiem</t>
  </si>
  <si>
    <t>10.403. P/ie Jelgavas pilsētas bāriņtiesa darbības nodrošināšana</t>
  </si>
  <si>
    <t>10.407. Projekts - Elastīga bērnu uzraudzības pakalpojuma nodrošināšana darbiniekiem, kas strādā nestandarta darba laiku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</si>
  <si>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</si>
  <si>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</si>
  <si>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</si>
  <si>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un citi naudas maksājumi maznodrošinātām un neaizsargātām personām</t>
  </si>
  <si>
    <t>10.705.2. JSLP Naktspatversme</t>
  </si>
  <si>
    <t>10.706. P/ie Jelgavas bērnu sociālās aprūpes centrs darbības nodrošināšana</t>
  </si>
  <si>
    <t>10.707. Higiēnas centrs</t>
  </si>
  <si>
    <t>10.709. P/ie Jelgavas bērnu sociālās aprūpes centrs str. Krīzes centrs</t>
  </si>
  <si>
    <t>10.911. P/ie Jelgavas Sociālo lietu pārvalde darbības nodrošināšana</t>
  </si>
  <si>
    <t>10.921. Pabalsti ārkārtas gadījumos, citi pabalsti un maksājumi</t>
  </si>
  <si>
    <t>10.922. Braukšanas maksas atvieglojumi skolēniem sabiedriskajā transportā</t>
  </si>
  <si>
    <t>Aizdevumu pamatsummas atmaksa</t>
  </si>
  <si>
    <t>F40020000 Aizdevumu pamatsummu atmaksa</t>
  </si>
  <si>
    <t>F50020000. Akcijas un cita līdzdalība komersantu pašu kapitālā</t>
  </si>
  <si>
    <t>SIA Zemgales olimpiskais centrs - pamatkapitāla palielināšana</t>
  </si>
  <si>
    <t>F21010000. Naudas līdzekļu atlikums uz perioda beigām</t>
  </si>
  <si>
    <t>KOPĀ izdevumi pēc ekonomiskās klasifikācijas</t>
  </si>
  <si>
    <t>03.201. Civilās aizsardzības dienests</t>
  </si>
  <si>
    <t>04.501. Mērķdotācija SIA Jelgavas autobusu parks sabiedriskā transporta pakalpojuma nodrošināšanai</t>
  </si>
  <si>
    <t>05.303. Dotācija pašvaldības komersantiem - SB</t>
  </si>
  <si>
    <t>7. pielikums</t>
  </si>
  <si>
    <t>Nekustamā īpašuma nodokļa u.c. pašvaldības ieņēmumu administrēšana</t>
  </si>
  <si>
    <t xml:space="preserve"> P/ie "Pašvaldības iestāžu centralizētā grāmatvedība" darbības nodrošināšana</t>
  </si>
  <si>
    <t>Projekts "Integrēta lietus ūdens pārvaldība"</t>
  </si>
  <si>
    <t>Projekts "Andragoģija: Tālmācības sistēma bibliotekāriem"</t>
  </si>
  <si>
    <t>P/ie "Jelgavas bērnu sociālās aprūpes centrs" darbības nodrošināšana</t>
  </si>
  <si>
    <t>Higiēnas centrs</t>
  </si>
  <si>
    <t>Pašvaldības līdzfinansējums biedrībai "Zemgales reģionālās enerģētikas aģentūras"</t>
  </si>
  <si>
    <t>4. pielikums</t>
  </si>
  <si>
    <t>Pamatkapitāla palielināšana SIA "Jelgavas ūdens"</t>
  </si>
  <si>
    <t>SIA Jelgavas ūdens - pamatkapitāla palielināšana</t>
  </si>
  <si>
    <t>Pašvaldību budžetā saņemtā dotācija no pašvaldību finanšu izlīdzināšanas fonda</t>
  </si>
  <si>
    <t>P/ie "Jelgavas pilsētas bāriņtiesa" darbības nodrošināšana</t>
  </si>
  <si>
    <t xml:space="preserve">         JELGAVAS PILSĒTAS PAŠVALDĪBAS 2017.GADA BUDŽETS  </t>
  </si>
  <si>
    <t>2017.gada plāns</t>
  </si>
  <si>
    <t xml:space="preserve">JELGAVAS PILSĒTAS PAŠVALDĪBAS 2017.GADA BUDŽETS  </t>
  </si>
  <si>
    <t>Finansēšana (naudas līdzekļu atlikums uz 31.12.2016.)</t>
  </si>
  <si>
    <t>13.400.</t>
  </si>
  <si>
    <t>Ieņēmumi no valsts un pašvaldību kustamā īpašuma un mantas realizācijas</t>
  </si>
  <si>
    <t>2017.gada izdevumu plāns</t>
  </si>
  <si>
    <t>Plāns 2017.gadam</t>
  </si>
  <si>
    <t>Pamatkapitāla palielināšana SIA "Jelgavas poliklīnika"</t>
  </si>
  <si>
    <t>04.510.524.</t>
  </si>
  <si>
    <t>09.533.</t>
  </si>
  <si>
    <t>Projekts "Proti un dari"</t>
  </si>
  <si>
    <t>10.127.</t>
  </si>
  <si>
    <t>projekts "Atver sirdi Zemgalē"</t>
  </si>
  <si>
    <t>Vēlēšanu organizēšana</t>
  </si>
  <si>
    <r>
      <t>SAISTOŠAJIEM NOTEIKUMIEM Nr.__</t>
    </r>
    <r>
      <rPr>
        <u/>
        <sz val="11"/>
        <rFont val="Times New Roman"/>
        <family val="1"/>
        <charset val="186"/>
      </rPr>
      <t>-__</t>
    </r>
  </si>
  <si>
    <t>09.02.2017.prot.Nr.__/__</t>
  </si>
  <si>
    <t>SAISTOŠAJIEM NOTEIKUMIEM Nr.__-__</t>
  </si>
  <si>
    <t>Projekts "Atmodas ielas posma no Dobeles šosejas līdz Dambja ielai un Rūpniecības ielas posma no Filozofu ielas līdz Tērvetes ielai asfalta seguma atjaunošana"</t>
  </si>
  <si>
    <t>P/ie  "Jelgavas pilsētas bibliotēka" darbības nodrošināšana</t>
  </si>
  <si>
    <t>2031-2035</t>
  </si>
  <si>
    <t>Priekšfinansējuma atmaksas uz 31.12.2016.</t>
  </si>
  <si>
    <t>Plānotās, bet nesaņemtās priekšfinansējuma atmaksas</t>
  </si>
  <si>
    <t>Pamatsummu atmaksa pēc grafika</t>
  </si>
  <si>
    <t>SAISTOŠAJIEM NOTEIKUMIEM Nr.___-___</t>
  </si>
  <si>
    <t>Speciālā budžeta resursi</t>
  </si>
  <si>
    <t>Klasifikā-cijas kods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</si>
  <si>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</si>
  <si>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</si>
  <si>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</si>
  <si>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</si>
  <si>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</si>
  <si>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</si>
  <si>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Nodokļa ieņēmumi</t>
  </si>
  <si>
    <t xml:space="preserve">Naudas līdzekļu atlikums uz 31.12.2016. </t>
  </si>
  <si>
    <t>Dabas resursu nodokļa līdzekļi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</si>
  <si>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</si>
  <si>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attīstībai</t>
  </si>
  <si>
    <t>SIA "Jelgavas ūdens" -  kanalizācijas sistēmas attīstība un pārslēgumi</t>
  </si>
  <si>
    <t>Pašvaldības administrācija - gaisa piesārņojuma monitorings Jelgavas pilsētas teritorijai</t>
  </si>
  <si>
    <t>Pašvaldības administrācija - dalības maksa vides aizsardzības semināriem, konferencēm, vides projektu pasākumiem, dabas resursu nodokļa ieņēmumu administrēšana</t>
  </si>
  <si>
    <t>JPPI "Pilsētsaimniecība" - lietus ūdens kanalizācijas pasākumiem</t>
  </si>
  <si>
    <t>JPPI "Pilsētsaimniecība" - naftas produktu piesārņojuma Kalnciema ceļā attīrīšanas projekta izstrāde</t>
  </si>
  <si>
    <t>JPPI "Pašvaldības operatīvās informācijas centrs" - mobilās gaisa kvalitātes kontroles laboratorijas mērījumu veikšana, laboratorijas iekārtu kalibrēšana</t>
  </si>
  <si>
    <t>Mērķdotācija autoceļu (ielu) fondam</t>
  </si>
  <si>
    <t>Mērķdotācija pašvaldībām pasažieru regulārajiem pārvadājumiem</t>
  </si>
  <si>
    <t>Ziedojumu un dāvinājumu līdzekļi</t>
  </si>
  <si>
    <t>PAVISAM IZDEVUMI KOPĀ</t>
  </si>
  <si>
    <t>JELGAVAS PILSĒTAS PAŠVALDĪBAS 2017.GADA PAMATBUDŽETS ATŠIFRĒJUMĀ PA EKONOMISKĀS KLASIFIKĀCIJAS KODIEM</t>
  </si>
  <si>
    <t>01.600. Vēlēšanu organizēšana</t>
  </si>
  <si>
    <t>04.510.524. Projekts - Atmodas ielas posma no Dobeles šosejas līdz Dambja ielai un Rūpniecības ielas posma no Filizofu ielas līdz Tērvetes ielai asfalta seguma atjaunošana</t>
  </si>
  <si>
    <t>04.905. Biedrība Zemgales reģionālā enerģētikas aģentūra - darbības nodrošināšana</t>
  </si>
  <si>
    <t>05.602. Projekts - Integrēta lietusūdens pārvaldība</t>
  </si>
  <si>
    <t>08.212. Projekts - Androgoģija: Tālmācības sistēma bibliotekāriem</t>
  </si>
  <si>
    <t>08.405. Dotācijas reliģiskajām un citām biedrībām un nodibinājumiem- fin.nod.</t>
  </si>
  <si>
    <t>09.812.3. iestādes Jelgavas izglītības pārvalde iekļaujošas izglītības atbalsta centrs</t>
  </si>
  <si>
    <t>09.513. Jelgavas sporta skolu darbības nodrošināšana - kopsavilkums</t>
  </si>
  <si>
    <t>09.533. Projekts - Proti un dari</t>
  </si>
  <si>
    <t>10.121. Invalīdu rehabilitācijas pasākumi, invalīdu transporta izdevumi u.c.kompensācijas</t>
  </si>
  <si>
    <t>10.127. Projekts - Atver sirdi Zemgalē</t>
  </si>
  <si>
    <r>
      <t>SAISTOŠAJIEM NOTEIKUMIEM Nr.</t>
    </r>
    <r>
      <rPr>
        <u/>
        <sz val="11"/>
        <rFont val="Times New Roman"/>
        <family val="1"/>
        <charset val="186"/>
      </rPr>
      <t>__</t>
    </r>
    <r>
      <rPr>
        <sz val="11"/>
        <rFont val="Times New Roman"/>
        <family val="1"/>
        <charset val="186"/>
      </rPr>
      <t>_-</t>
    </r>
    <r>
      <rPr>
        <u/>
        <sz val="11"/>
        <rFont val="Times New Roman"/>
        <family val="1"/>
        <charset val="186"/>
      </rPr>
      <t>___</t>
    </r>
  </si>
  <si>
    <r>
      <t>09.02.2017.prot. Nr.___</t>
    </r>
    <r>
      <rPr>
        <u/>
        <sz val="11"/>
        <rFont val="Times New Roman"/>
        <family val="1"/>
        <charset val="186"/>
      </rPr>
      <t>/___</t>
    </r>
  </si>
  <si>
    <t>SIA Jelgavas poliklīnika - pamatkapitāla palielināšana</t>
  </si>
  <si>
    <t>SIA Jelgavas pilsētas slimnīca - pamatkapitāla palielināšana</t>
  </si>
  <si>
    <t>F50010000. Akcijas un cita līdzdalība komersantu pašu kapitālā</t>
  </si>
  <si>
    <t>09.02.2017.prot. Nr.___/___</t>
  </si>
  <si>
    <t>6.pielikums</t>
  </si>
  <si>
    <t>Resursu plāns 2017.gadam</t>
  </si>
  <si>
    <t>Izdevumu plāns uz 2017.gadam</t>
  </si>
  <si>
    <t>2019.gads</t>
  </si>
  <si>
    <t>Ietvju būvniecība un rekonstrukcija</t>
  </si>
  <si>
    <t>Ielu būvniecība un rekonstrukcija</t>
  </si>
  <si>
    <t>JELGAVAS PILSĒTAS PAŠVALDĪBAS 2017. GADA SPECIĀLAIS BUDŽETS ATŠIFRĒJUMĀ PA  EKONOMISKĀS KLASIFIKĀCIJAS KODIEM</t>
  </si>
  <si>
    <t>Subsīdija nodibinājumam "Sporta tālākizglītības atbalsta fonds"</t>
  </si>
  <si>
    <t>SIA Medicīnas sabiedrība Optima 1 - pamatkapitāla palielināšana</t>
  </si>
  <si>
    <t>06.603. Pašvaldības īpašumu apsaimniekošana - SIA NĪP</t>
  </si>
  <si>
    <t>08.105. Subsīdija nodibinājumam Sporta tālākizglītības atbalsta fonds</t>
  </si>
  <si>
    <t>10.402. Sociālā palīdzība ģimenēm ar bērniem un vardarbībā cietušo bērnu rehabilitācija</t>
  </si>
  <si>
    <t>10.201. Sociālās un medicīniskās aprūpes centrs</t>
  </si>
  <si>
    <t>Jelgavas pilsētas pašvaldības 2017.gada speciālais budžeta kopsavilkums</t>
  </si>
  <si>
    <t>P/ie "Ģ.Eliasa Jelgavas Vēstures un mākslas muzejs" darbības nodrošināšana</t>
  </si>
  <si>
    <t>08.221. P/ie  Ģ.Eliasa Jelgavas Vēstures un mākslas muzejs darbība nodrošināšana</t>
  </si>
  <si>
    <t>08.211. P/ie Jelgavas pilsētas bibliotēka darbības nodrošināšana</t>
  </si>
  <si>
    <t>08.221. P/ie Ģ.Eliasa Jelgavas Vēstures un mākslas muzejs darbība nodrošināšana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</si>
</sst>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.00\ &quot;Ls&quot;_-;\-* #,##0.00\ &quot;Ls&quot;_-;_-* &quot;-&quot;??\ &quot;Ls&quot;_-;_-@_-"/>
    <numFmt numFmtId="166" formatCode="_-* #,##0.00\ _L_s_-;\-* #,##0.00\ _L_s_-;_-* &quot;-&quot;??\ _L_s_-;_-@_-"/>
    <numFmt numFmtId="167" formatCode="_-* #,##0\ _L_s_-;\-* #,##0\ _L_s_-;_-* &quot;-&quot;??\ _L_s_-;_-@_-"/>
    <numFmt numFmtId="168" formatCode="0.000%"/>
    <numFmt numFmtId="169" formatCode="#,##0.00_ ;\-#,##0.00\ "/>
    <numFmt numFmtId="170" formatCode="0.000"/>
    <numFmt numFmtId="171" formatCode="#,##0.0"/>
    <numFmt numFmtId="172" formatCode="#,##0_ ;\-#,##0\ "/>
  </numFmts>
  <fonts count="8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6"/>
      <name val="Times New Roman"/>
      <family val="1"/>
      <charset val="186"/>
    </font>
    <font>
      <sz val="16"/>
      <name val="Times New Roman Baltic"/>
      <family val="1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Arial"/>
      <family val="2"/>
      <charset val="186"/>
    </font>
    <font>
      <sz val="13"/>
      <name val="Times New Roman"/>
      <family val="1"/>
      <charset val="186"/>
    </font>
    <font>
      <b/>
      <sz val="13"/>
      <name val="Arial"/>
      <family val="2"/>
      <charset val="186"/>
    </font>
    <font>
      <b/>
      <i/>
      <sz val="11"/>
      <name val="Times New Roman"/>
      <family val="1"/>
      <charset val="186"/>
    </font>
    <font>
      <i/>
      <sz val="11"/>
      <name val="Times New Roman Baltic"/>
      <charset val="186"/>
    </font>
    <font>
      <b/>
      <sz val="11"/>
      <name val="Times New Roman"/>
      <family val="1"/>
    </font>
    <font>
      <b/>
      <sz val="11"/>
      <name val="Times New Roman Baltic"/>
      <charset val="186"/>
    </font>
    <font>
      <i/>
      <sz val="11"/>
      <name val="Times New Roman Baltic"/>
      <family val="1"/>
      <charset val="186"/>
    </font>
    <font>
      <i/>
      <sz val="11"/>
      <name val="Times New Roman"/>
      <family val="1"/>
    </font>
    <font>
      <b/>
      <sz val="11"/>
      <name val="Times New Roman Baltic"/>
      <family val="1"/>
      <charset val="186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Baltic"/>
      <family val="1"/>
      <charset val="186"/>
    </font>
    <font>
      <b/>
      <sz val="11"/>
      <name val="Arial"/>
      <family val="2"/>
      <charset val="186"/>
    </font>
    <font>
      <sz val="14"/>
      <name val="Times New Roman Baltic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1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51" fillId="0" borderId="0"/>
    <xf numFmtId="0" fontId="51" fillId="0" borderId="0"/>
    <xf numFmtId="0" fontId="67" fillId="0" borderId="0"/>
    <xf numFmtId="0" fontId="56" fillId="0" borderId="0"/>
    <xf numFmtId="0" fontId="65" fillId="0" borderId="0"/>
    <xf numFmtId="0" fontId="51" fillId="0" borderId="0"/>
    <xf numFmtId="0" fontId="51" fillId="0" borderId="0"/>
    <xf numFmtId="0" fontId="3" fillId="23" borderId="7" applyNumberFormat="0" applyFont="0" applyAlignment="0" applyProtection="0"/>
    <xf numFmtId="0" fontId="30" fillId="20" borderId="8" applyNumberFormat="0" applyAlignment="0" applyProtection="0"/>
    <xf numFmtId="9" fontId="5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51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0" fontId="12" fillId="0" borderId="10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3" fillId="0" borderId="0" xfId="0" applyFont="1"/>
    <xf numFmtId="0" fontId="8" fillId="0" borderId="0" xfId="0" applyFont="1" applyFill="1"/>
    <xf numFmtId="3" fontId="12" fillId="0" borderId="10" xfId="0" applyNumberFormat="1" applyFont="1" applyBorder="1" applyAlignment="1">
      <alignment horizontal="center"/>
    </xf>
    <xf numFmtId="3" fontId="0" fillId="0" borderId="0" xfId="0" applyNumberFormat="1"/>
    <xf numFmtId="3" fontId="12" fillId="0" borderId="10" xfId="0" applyNumberFormat="1" applyFont="1" applyFill="1" applyBorder="1" applyAlignment="1">
      <alignment horizontal="center"/>
    </xf>
    <xf numFmtId="0" fontId="4" fillId="0" borderId="0" xfId="0" applyFont="1" applyBorder="1"/>
    <xf numFmtId="0" fontId="12" fillId="0" borderId="0" xfId="0" applyFont="1"/>
    <xf numFmtId="0" fontId="34" fillId="0" borderId="0" xfId="0" applyFont="1"/>
    <xf numFmtId="0" fontId="36" fillId="0" borderId="0" xfId="0" applyFont="1"/>
    <xf numFmtId="0" fontId="38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4" fillId="0" borderId="0" xfId="0" applyNumberFormat="1" applyFont="1"/>
    <xf numFmtId="0" fontId="46" fillId="0" borderId="0" xfId="0" applyFont="1"/>
    <xf numFmtId="0" fontId="46" fillId="0" borderId="0" xfId="0" applyFont="1" applyAlignment="1">
      <alignment vertical="center" wrapText="1"/>
    </xf>
    <xf numFmtId="0" fontId="47" fillId="0" borderId="0" xfId="0" applyFont="1"/>
    <xf numFmtId="3" fontId="48" fillId="0" borderId="0" xfId="0" applyNumberFormat="1" applyFont="1"/>
    <xf numFmtId="0" fontId="3" fillId="0" borderId="0" xfId="0" applyFont="1"/>
    <xf numFmtId="3" fontId="13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46" fillId="0" borderId="0" xfId="0" applyNumberFormat="1" applyFont="1"/>
    <xf numFmtId="0" fontId="46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0" fontId="13" fillId="0" borderId="0" xfId="0" applyFont="1" applyBorder="1"/>
    <xf numFmtId="0" fontId="13" fillId="24" borderId="10" xfId="0" applyFont="1" applyFill="1" applyBorder="1" applyAlignment="1">
      <alignment vertical="center" wrapText="1"/>
    </xf>
    <xf numFmtId="3" fontId="13" fillId="24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wrapText="1" indent="2"/>
    </xf>
    <xf numFmtId="0" fontId="7" fillId="0" borderId="0" xfId="0" applyFont="1" applyBorder="1"/>
    <xf numFmtId="0" fontId="12" fillId="0" borderId="0" xfId="0" applyFont="1" applyFill="1" applyBorder="1" applyAlignment="1">
      <alignment horizontal="right"/>
    </xf>
    <xf numFmtId="0" fontId="50" fillId="0" borderId="0" xfId="0" applyFont="1"/>
    <xf numFmtId="3" fontId="15" fillId="0" borderId="0" xfId="0" applyNumberFormat="1" applyFont="1"/>
    <xf numFmtId="3" fontId="6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39" fillId="0" borderId="10" xfId="0" applyFont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13" fillId="25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3" fontId="4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13" fillId="24" borderId="10" xfId="0" applyFont="1" applyFill="1" applyBorder="1" applyAlignment="1">
      <alignment horizontal="center"/>
    </xf>
    <xf numFmtId="0" fontId="12" fillId="24" borderId="10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49" fontId="14" fillId="0" borderId="10" xfId="0" applyNumberFormat="1" applyFont="1" applyFill="1" applyBorder="1" applyAlignment="1">
      <alignment horizontal="right" wrapText="1"/>
    </xf>
    <xf numFmtId="0" fontId="69" fillId="0" borderId="0" xfId="0" applyFont="1"/>
    <xf numFmtId="0" fontId="70" fillId="0" borderId="0" xfId="0" applyFont="1"/>
    <xf numFmtId="0" fontId="69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Border="1"/>
    <xf numFmtId="0" fontId="7" fillId="27" borderId="0" xfId="0" applyFont="1" applyFill="1" applyAlignment="1">
      <alignment horizontal="center"/>
    </xf>
    <xf numFmtId="0" fontId="70" fillId="27" borderId="10" xfId="0" applyFont="1" applyFill="1" applyBorder="1" applyAlignment="1">
      <alignment horizontal="center" vertical="center" wrapText="1"/>
    </xf>
    <xf numFmtId="3" fontId="70" fillId="27" borderId="10" xfId="0" applyNumberFormat="1" applyFont="1" applyFill="1" applyBorder="1"/>
    <xf numFmtId="0" fontId="70" fillId="27" borderId="10" xfId="0" applyFont="1" applyFill="1" applyBorder="1" applyAlignment="1">
      <alignment horizontal="center"/>
    </xf>
    <xf numFmtId="0" fontId="70" fillId="28" borderId="10" xfId="0" applyFont="1" applyFill="1" applyBorder="1" applyAlignment="1">
      <alignment horizontal="center" vertical="center"/>
    </xf>
    <xf numFmtId="0" fontId="69" fillId="28" borderId="10" xfId="0" applyFont="1" applyFill="1" applyBorder="1" applyAlignment="1">
      <alignment horizontal="center" vertical="center"/>
    </xf>
    <xf numFmtId="0" fontId="70" fillId="28" borderId="11" xfId="0" applyFont="1" applyFill="1" applyBorder="1" applyAlignment="1">
      <alignment horizontal="center" vertical="center" wrapText="1"/>
    </xf>
    <xf numFmtId="0" fontId="70" fillId="28" borderId="11" xfId="0" applyFont="1" applyFill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0" fontId="7" fillId="0" borderId="10" xfId="0" applyFont="1" applyBorder="1"/>
    <xf numFmtId="0" fontId="13" fillId="24" borderId="10" xfId="0" applyFont="1" applyFill="1" applyBorder="1" applyAlignment="1">
      <alignment horizontal="center" wrapText="1"/>
    </xf>
    <xf numFmtId="3" fontId="4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46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left" vertical="center" wrapText="1" indent="1"/>
    </xf>
    <xf numFmtId="0" fontId="45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 indent="1"/>
    </xf>
    <xf numFmtId="4" fontId="60" fillId="0" borderId="37" xfId="43" applyNumberFormat="1" applyFont="1" applyFill="1" applyBorder="1"/>
    <xf numFmtId="168" fontId="52" fillId="0" borderId="39" xfId="43" applyNumberFormat="1" applyFont="1" applyFill="1" applyBorder="1" applyAlignment="1">
      <alignment horizontal="center"/>
    </xf>
    <xf numFmtId="4" fontId="60" fillId="0" borderId="39" xfId="43" applyNumberFormat="1" applyFont="1" applyFill="1" applyBorder="1"/>
    <xf numFmtId="4" fontId="52" fillId="0" borderId="41" xfId="43" applyNumberFormat="1" applyFont="1" applyFill="1" applyBorder="1"/>
    <xf numFmtId="168" fontId="52" fillId="0" borderId="43" xfId="43" applyNumberFormat="1" applyFont="1" applyFill="1" applyBorder="1" applyAlignment="1">
      <alignment horizontal="center"/>
    </xf>
    <xf numFmtId="4" fontId="52" fillId="0" borderId="37" xfId="43" applyNumberFormat="1" applyFont="1" applyFill="1" applyBorder="1"/>
    <xf numFmtId="10" fontId="52" fillId="0" borderId="37" xfId="43" applyNumberFormat="1" applyFont="1" applyFill="1" applyBorder="1" applyAlignment="1">
      <alignment horizontal="center"/>
    </xf>
    <xf numFmtId="10" fontId="52" fillId="0" borderId="41" xfId="43" applyNumberFormat="1" applyFont="1" applyFill="1" applyBorder="1" applyAlignment="1">
      <alignment horizontal="center"/>
    </xf>
    <xf numFmtId="4" fontId="52" fillId="0" borderId="41" xfId="30" applyNumberFormat="1" applyFont="1" applyFill="1" applyBorder="1" applyAlignment="1">
      <alignment horizontal="right" vertical="center"/>
    </xf>
    <xf numFmtId="4" fontId="52" fillId="0" borderId="37" xfId="30" applyNumberFormat="1" applyFont="1" applyFill="1" applyBorder="1" applyAlignment="1">
      <alignment horizontal="right" vertical="center"/>
    </xf>
    <xf numFmtId="3" fontId="57" fillId="30" borderId="23" xfId="43" applyNumberFormat="1" applyFont="1" applyFill="1" applyBorder="1" applyAlignment="1"/>
    <xf numFmtId="10" fontId="54" fillId="26" borderId="24" xfId="55" applyNumberFormat="1" applyFont="1" applyFill="1" applyBorder="1"/>
    <xf numFmtId="10" fontId="54" fillId="26" borderId="25" xfId="55" applyNumberFormat="1" applyFont="1" applyFill="1" applyBorder="1"/>
    <xf numFmtId="10" fontId="54" fillId="26" borderId="52" xfId="55" applyNumberFormat="1" applyFont="1" applyFill="1" applyBorder="1"/>
    <xf numFmtId="0" fontId="6" fillId="0" borderId="0" xfId="0" applyFont="1" applyAlignment="1">
      <alignment horizontal="center"/>
    </xf>
    <xf numFmtId="0" fontId="62" fillId="0" borderId="0" xfId="48" applyFont="1" applyProtection="1">
      <protection locked="0"/>
    </xf>
    <xf numFmtId="0" fontId="4" fillId="0" borderId="0" xfId="48" applyFont="1" applyProtection="1">
      <protection locked="0"/>
    </xf>
    <xf numFmtId="0" fontId="4" fillId="0" borderId="0" xfId="48" applyFont="1" applyBorder="1" applyProtection="1">
      <protection locked="0"/>
    </xf>
    <xf numFmtId="14" fontId="5" fillId="0" borderId="0" xfId="48" applyNumberFormat="1" applyFont="1" applyProtection="1"/>
    <xf numFmtId="10" fontId="54" fillId="26" borderId="29" xfId="55" applyNumberFormat="1" applyFont="1" applyFill="1" applyBorder="1"/>
    <xf numFmtId="4" fontId="52" fillId="0" borderId="39" xfId="43" applyNumberFormat="1" applyFont="1" applyFill="1" applyBorder="1"/>
    <xf numFmtId="3" fontId="52" fillId="0" borderId="39" xfId="43" applyNumberFormat="1" applyFont="1" applyFill="1" applyBorder="1"/>
    <xf numFmtId="0" fontId="52" fillId="0" borderId="37" xfId="43" applyFont="1" applyFill="1" applyBorder="1"/>
    <xf numFmtId="0" fontId="52" fillId="0" borderId="39" xfId="43" applyFont="1" applyFill="1" applyBorder="1"/>
    <xf numFmtId="3" fontId="52" fillId="0" borderId="43" xfId="43" applyNumberFormat="1" applyFont="1" applyFill="1" applyBorder="1"/>
    <xf numFmtId="3" fontId="52" fillId="0" borderId="41" xfId="43" applyNumberFormat="1" applyFont="1" applyFill="1" applyBorder="1"/>
    <xf numFmtId="4" fontId="52" fillId="0" borderId="43" xfId="43" applyNumberFormat="1" applyFont="1" applyFill="1" applyBorder="1"/>
    <xf numFmtId="3" fontId="52" fillId="0" borderId="37" xfId="43" applyNumberFormat="1" applyFont="1" applyFill="1" applyBorder="1"/>
    <xf numFmtId="3" fontId="52" fillId="0" borderId="41" xfId="30" applyNumberFormat="1" applyFont="1" applyFill="1" applyBorder="1" applyAlignment="1">
      <alignment horizontal="right" vertical="center"/>
    </xf>
    <xf numFmtId="3" fontId="52" fillId="0" borderId="43" xfId="30" applyNumberFormat="1" applyFont="1" applyFill="1" applyBorder="1" applyAlignment="1">
      <alignment horizontal="right" vertical="center"/>
    </xf>
    <xf numFmtId="3" fontId="52" fillId="0" borderId="39" xfId="30" applyNumberFormat="1" applyFont="1" applyFill="1" applyBorder="1" applyAlignment="1">
      <alignment horizontal="right" vertical="center"/>
    </xf>
    <xf numFmtId="0" fontId="13" fillId="31" borderId="10" xfId="46" applyFont="1" applyFill="1" applyBorder="1" applyAlignment="1">
      <alignment horizontal="center" vertical="center" wrapText="1"/>
    </xf>
    <xf numFmtId="0" fontId="12" fillId="0" borderId="0" xfId="46" applyFont="1"/>
    <xf numFmtId="3" fontId="12" fillId="32" borderId="10" xfId="0" applyNumberFormat="1" applyFont="1" applyFill="1" applyBorder="1" applyAlignment="1">
      <alignment horizontal="center"/>
    </xf>
    <xf numFmtId="3" fontId="39" fillId="32" borderId="10" xfId="0" applyNumberFormat="1" applyFont="1" applyFill="1" applyBorder="1" applyAlignment="1">
      <alignment horizontal="center"/>
    </xf>
    <xf numFmtId="0" fontId="5" fillId="0" borderId="10" xfId="0" applyFont="1" applyBorder="1"/>
    <xf numFmtId="0" fontId="11" fillId="0" borderId="0" xfId="0" applyFont="1" applyBorder="1" applyAlignment="1"/>
    <xf numFmtId="0" fontId="9" fillId="0" borderId="0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/>
    <xf numFmtId="0" fontId="37" fillId="27" borderId="10" xfId="0" applyFont="1" applyFill="1" applyBorder="1"/>
    <xf numFmtId="0" fontId="35" fillId="27" borderId="10" xfId="0" applyFont="1" applyFill="1" applyBorder="1" applyAlignment="1">
      <alignment horizontal="center" wrapText="1"/>
    </xf>
    <xf numFmtId="3" fontId="35" fillId="27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 horizontal="right" wrapText="1"/>
    </xf>
    <xf numFmtId="3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center" wrapText="1" indent="1"/>
    </xf>
    <xf numFmtId="49" fontId="14" fillId="33" borderId="10" xfId="0" applyNumberFormat="1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center"/>
    </xf>
    <xf numFmtId="0" fontId="14" fillId="29" borderId="10" xfId="0" applyFont="1" applyFill="1" applyBorder="1" applyAlignment="1">
      <alignment horizontal="right" wrapText="1"/>
    </xf>
    <xf numFmtId="0" fontId="40" fillId="29" borderId="10" xfId="0" applyFont="1" applyFill="1" applyBorder="1" applyAlignment="1">
      <alignment horizontal="left" vertical="center" wrapText="1" indent="1"/>
    </xf>
    <xf numFmtId="3" fontId="14" fillId="29" borderId="10" xfId="0" applyNumberFormat="1" applyFont="1" applyFill="1" applyBorder="1" applyAlignment="1">
      <alignment horizontal="center"/>
    </xf>
    <xf numFmtId="0" fontId="44" fillId="29" borderId="10" xfId="0" applyFont="1" applyFill="1" applyBorder="1" applyAlignment="1">
      <alignment horizontal="right" wrapText="1"/>
    </xf>
    <xf numFmtId="0" fontId="43" fillId="29" borderId="10" xfId="0" applyFont="1" applyFill="1" applyBorder="1" applyAlignment="1">
      <alignment horizontal="left" vertical="center" wrapText="1" indent="1"/>
    </xf>
    <xf numFmtId="49" fontId="14" fillId="29" borderId="10" xfId="0" applyNumberFormat="1" applyFont="1" applyFill="1" applyBorder="1" applyAlignment="1">
      <alignment horizontal="right" wrapText="1"/>
    </xf>
    <xf numFmtId="0" fontId="14" fillId="29" borderId="10" xfId="0" applyFont="1" applyFill="1" applyBorder="1" applyAlignment="1">
      <alignment horizontal="left" vertical="center" wrapText="1" indent="1"/>
    </xf>
    <xf numFmtId="0" fontId="12" fillId="0" borderId="0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3" fillId="0" borderId="10" xfId="0" applyFont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wrapText="1" indent="2"/>
    </xf>
    <xf numFmtId="0" fontId="74" fillId="0" borderId="10" xfId="0" applyFont="1" applyBorder="1" applyAlignment="1">
      <alignment horizontal="right"/>
    </xf>
    <xf numFmtId="0" fontId="74" fillId="0" borderId="10" xfId="0" applyFont="1" applyBorder="1" applyAlignment="1">
      <alignment horizontal="left" wrapText="1" indent="2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indent="1"/>
    </xf>
    <xf numFmtId="170" fontId="14" fillId="0" borderId="10" xfId="0" applyNumberFormat="1" applyFont="1" applyBorder="1" applyAlignment="1">
      <alignment horizontal="right"/>
    </xf>
    <xf numFmtId="0" fontId="13" fillId="24" borderId="10" xfId="0" applyFont="1" applyFill="1" applyBorder="1"/>
    <xf numFmtId="0" fontId="12" fillId="0" borderId="0" xfId="0" applyFont="1" applyBorder="1" applyAlignment="1">
      <alignment horizontal="left" wrapText="1" indent="2"/>
    </xf>
    <xf numFmtId="3" fontId="13" fillId="24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74" fillId="0" borderId="10" xfId="0" applyNumberFormat="1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52" fillId="0" borderId="41" xfId="43" applyFont="1" applyFill="1" applyBorder="1" applyAlignment="1">
      <alignment horizontal="center" wrapText="1"/>
    </xf>
    <xf numFmtId="0" fontId="52" fillId="0" borderId="43" xfId="43" applyFont="1" applyFill="1" applyBorder="1" applyAlignment="1">
      <alignment horizontal="center" wrapText="1"/>
    </xf>
    <xf numFmtId="0" fontId="52" fillId="0" borderId="37" xfId="43" applyFont="1" applyFill="1" applyBorder="1" applyAlignment="1">
      <alignment horizontal="center" wrapText="1"/>
    </xf>
    <xf numFmtId="0" fontId="52" fillId="0" borderId="39" xfId="43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/>
    </xf>
    <xf numFmtId="0" fontId="51" fillId="0" borderId="0" xfId="47"/>
    <xf numFmtId="0" fontId="5" fillId="0" borderId="0" xfId="47" applyFont="1" applyFill="1"/>
    <xf numFmtId="0" fontId="5" fillId="0" borderId="0" xfId="47" applyFont="1" applyAlignment="1">
      <alignment vertical="center"/>
    </xf>
    <xf numFmtId="0" fontId="5" fillId="0" borderId="0" xfId="47" applyFont="1"/>
    <xf numFmtId="0" fontId="5" fillId="0" borderId="0" xfId="47" applyFont="1" applyFill="1" applyAlignment="1">
      <alignment horizontal="right"/>
    </xf>
    <xf numFmtId="0" fontId="12" fillId="0" borderId="0" xfId="47" applyFont="1" applyFill="1" applyBorder="1" applyAlignment="1">
      <alignment horizontal="right"/>
    </xf>
    <xf numFmtId="0" fontId="52" fillId="0" borderId="0" xfId="47" applyFont="1"/>
    <xf numFmtId="0" fontId="59" fillId="28" borderId="12" xfId="47" applyFont="1" applyFill="1" applyBorder="1" applyAlignment="1">
      <alignment horizontal="center" vertical="center"/>
    </xf>
    <xf numFmtId="0" fontId="59" fillId="25" borderId="12" xfId="47" applyFont="1" applyFill="1" applyBorder="1" applyAlignment="1">
      <alignment vertical="center"/>
    </xf>
    <xf numFmtId="0" fontId="59" fillId="25" borderId="13" xfId="47" applyFont="1" applyFill="1" applyBorder="1" applyAlignment="1">
      <alignment vertical="center"/>
    </xf>
    <xf numFmtId="0" fontId="59" fillId="25" borderId="14" xfId="47" applyFont="1" applyFill="1" applyBorder="1" applyAlignment="1">
      <alignment horizontal="center" vertical="center"/>
    </xf>
    <xf numFmtId="0" fontId="51" fillId="0" borderId="0" xfId="47" applyAlignment="1">
      <alignment vertical="center"/>
    </xf>
    <xf numFmtId="0" fontId="59" fillId="28" borderId="15" xfId="47" applyFont="1" applyFill="1" applyBorder="1" applyAlignment="1">
      <alignment horizontal="center" vertical="center"/>
    </xf>
    <xf numFmtId="0" fontId="59" fillId="28" borderId="16" xfId="47" applyFont="1" applyFill="1" applyBorder="1" applyAlignment="1">
      <alignment horizontal="center" vertical="center"/>
    </xf>
    <xf numFmtId="0" fontId="59" fillId="25" borderId="17" xfId="47" applyFont="1" applyFill="1" applyBorder="1" applyAlignment="1">
      <alignment horizontal="center" vertical="center"/>
    </xf>
    <xf numFmtId="0" fontId="52" fillId="0" borderId="37" xfId="43" applyFont="1" applyFill="1" applyBorder="1" applyAlignment="1">
      <alignment horizontal="center"/>
    </xf>
    <xf numFmtId="4" fontId="52" fillId="29" borderId="38" xfId="43" applyNumberFormat="1" applyFont="1" applyFill="1" applyBorder="1"/>
    <xf numFmtId="0" fontId="51" fillId="0" borderId="0" xfId="43" applyFill="1"/>
    <xf numFmtId="0" fontId="52" fillId="0" borderId="39" xfId="43" applyFont="1" applyFill="1" applyBorder="1" applyAlignment="1">
      <alignment horizontal="center"/>
    </xf>
    <xf numFmtId="4" fontId="52" fillId="29" borderId="40" xfId="43" applyNumberFormat="1" applyFont="1" applyFill="1" applyBorder="1"/>
    <xf numFmtId="14" fontId="52" fillId="0" borderId="37" xfId="43" applyNumberFormat="1" applyFont="1" applyFill="1" applyBorder="1" applyAlignment="1">
      <alignment horizontal="center"/>
    </xf>
    <xf numFmtId="14" fontId="52" fillId="0" borderId="39" xfId="43" applyNumberFormat="1" applyFont="1" applyFill="1" applyBorder="1" applyAlignment="1">
      <alignment horizontal="center"/>
    </xf>
    <xf numFmtId="0" fontId="76" fillId="0" borderId="37" xfId="43" applyFont="1" applyFill="1" applyBorder="1"/>
    <xf numFmtId="0" fontId="76" fillId="0" borderId="39" xfId="43" applyFont="1" applyFill="1" applyBorder="1"/>
    <xf numFmtId="14" fontId="52" fillId="0" borderId="41" xfId="43" applyNumberFormat="1" applyFont="1" applyFill="1" applyBorder="1" applyAlignment="1">
      <alignment horizontal="center"/>
    </xf>
    <xf numFmtId="4" fontId="76" fillId="0" borderId="41" xfId="43" applyNumberFormat="1" applyFont="1" applyFill="1" applyBorder="1"/>
    <xf numFmtId="0" fontId="52" fillId="0" borderId="43" xfId="43" applyFont="1" applyFill="1" applyBorder="1" applyAlignment="1">
      <alignment horizontal="center"/>
    </xf>
    <xf numFmtId="4" fontId="76" fillId="0" borderId="43" xfId="43" applyNumberFormat="1" applyFont="1" applyFill="1" applyBorder="1"/>
    <xf numFmtId="4" fontId="76" fillId="0" borderId="37" xfId="43" applyNumberFormat="1" applyFont="1" applyFill="1" applyBorder="1"/>
    <xf numFmtId="4" fontId="76" fillId="0" borderId="39" xfId="43" applyNumberFormat="1" applyFont="1" applyFill="1" applyBorder="1"/>
    <xf numFmtId="0" fontId="52" fillId="0" borderId="41" xfId="43" applyFont="1" applyFill="1" applyBorder="1" applyAlignment="1">
      <alignment horizontal="center"/>
    </xf>
    <xf numFmtId="4" fontId="52" fillId="29" borderId="42" xfId="43" applyNumberFormat="1" applyFont="1" applyFill="1" applyBorder="1"/>
    <xf numFmtId="4" fontId="52" fillId="29" borderId="44" xfId="43" applyNumberFormat="1" applyFont="1" applyFill="1" applyBorder="1"/>
    <xf numFmtId="3" fontId="76" fillId="0" borderId="39" xfId="43" applyNumberFormat="1" applyFont="1" applyFill="1" applyBorder="1"/>
    <xf numFmtId="3" fontId="76" fillId="0" borderId="43" xfId="43" applyNumberFormat="1" applyFont="1" applyFill="1" applyBorder="1"/>
    <xf numFmtId="0" fontId="51" fillId="0" borderId="0" xfId="43" applyFont="1" applyFill="1"/>
    <xf numFmtId="0" fontId="52" fillId="32" borderId="37" xfId="43" applyFont="1" applyFill="1" applyBorder="1" applyAlignment="1">
      <alignment horizontal="center"/>
    </xf>
    <xf numFmtId="0" fontId="52" fillId="32" borderId="39" xfId="43" applyFont="1" applyFill="1" applyBorder="1" applyAlignment="1">
      <alignment horizontal="center"/>
    </xf>
    <xf numFmtId="14" fontId="52" fillId="0" borderId="43" xfId="43" applyNumberFormat="1" applyFont="1" applyFill="1" applyBorder="1" applyAlignment="1">
      <alignment horizontal="center"/>
    </xf>
    <xf numFmtId="4" fontId="77" fillId="0" borderId="41" xfId="43" applyNumberFormat="1" applyFont="1" applyFill="1" applyBorder="1"/>
    <xf numFmtId="4" fontId="77" fillId="0" borderId="43" xfId="43" applyNumberFormat="1" applyFont="1" applyFill="1" applyBorder="1"/>
    <xf numFmtId="4" fontId="77" fillId="0" borderId="37" xfId="43" applyNumberFormat="1" applyFont="1" applyFill="1" applyBorder="1"/>
    <xf numFmtId="3" fontId="77" fillId="0" borderId="39" xfId="43" applyNumberFormat="1" applyFont="1" applyFill="1" applyBorder="1"/>
    <xf numFmtId="4" fontId="77" fillId="0" borderId="39" xfId="43" applyNumberFormat="1" applyFont="1" applyFill="1" applyBorder="1"/>
    <xf numFmtId="4" fontId="78" fillId="0" borderId="37" xfId="43" applyNumberFormat="1" applyFont="1" applyFill="1" applyBorder="1"/>
    <xf numFmtId="3" fontId="78" fillId="0" borderId="39" xfId="43" applyNumberFormat="1" applyFont="1" applyFill="1" applyBorder="1"/>
    <xf numFmtId="0" fontId="52" fillId="0" borderId="37" xfId="47" applyFont="1" applyFill="1" applyBorder="1" applyAlignment="1">
      <alignment horizontal="center" wrapText="1"/>
    </xf>
    <xf numFmtId="0" fontId="51" fillId="0" borderId="0" xfId="47" applyFill="1"/>
    <xf numFmtId="0" fontId="52" fillId="0" borderId="39" xfId="47" applyFont="1" applyFill="1" applyBorder="1" applyAlignment="1">
      <alignment horizontal="center" wrapText="1"/>
    </xf>
    <xf numFmtId="4" fontId="52" fillId="0" borderId="37" xfId="60" applyNumberFormat="1" applyFont="1" applyFill="1" applyBorder="1"/>
    <xf numFmtId="1" fontId="52" fillId="0" borderId="39" xfId="60" applyNumberFormat="1" applyFont="1" applyFill="1" applyBorder="1"/>
    <xf numFmtId="4" fontId="52" fillId="0" borderId="41" xfId="60" applyNumberFormat="1" applyFont="1" applyFill="1" applyBorder="1"/>
    <xf numFmtId="1" fontId="52" fillId="0" borderId="43" xfId="60" applyNumberFormat="1" applyFont="1" applyFill="1" applyBorder="1"/>
    <xf numFmtId="4" fontId="52" fillId="0" borderId="37" xfId="43" applyNumberFormat="1" applyFont="1" applyFill="1" applyBorder="1" applyAlignment="1">
      <alignment horizontal="right"/>
    </xf>
    <xf numFmtId="3" fontId="52" fillId="0" borderId="37" xfId="43" applyNumberFormat="1" applyFont="1" applyFill="1" applyBorder="1" applyAlignment="1">
      <alignment horizontal="right"/>
    </xf>
    <xf numFmtId="3" fontId="52" fillId="0" borderId="39" xfId="43" applyNumberFormat="1" applyFont="1" applyFill="1" applyBorder="1" applyAlignment="1">
      <alignment horizontal="right"/>
    </xf>
    <xf numFmtId="3" fontId="52" fillId="0" borderId="41" xfId="60" applyNumberFormat="1" applyFont="1" applyFill="1" applyBorder="1"/>
    <xf numFmtId="10" fontId="52" fillId="0" borderId="37" xfId="60" applyNumberFormat="1" applyFont="1" applyFill="1" applyBorder="1" applyAlignment="1">
      <alignment horizontal="center"/>
    </xf>
    <xf numFmtId="168" fontId="52" fillId="0" borderId="39" xfId="60" applyNumberFormat="1" applyFont="1" applyFill="1" applyBorder="1" applyAlignment="1">
      <alignment horizontal="center"/>
    </xf>
    <xf numFmtId="3" fontId="52" fillId="0" borderId="39" xfId="60" applyNumberFormat="1" applyFont="1" applyFill="1" applyBorder="1"/>
    <xf numFmtId="10" fontId="52" fillId="0" borderId="41" xfId="60" applyNumberFormat="1" applyFont="1" applyFill="1" applyBorder="1" applyAlignment="1">
      <alignment horizontal="center"/>
    </xf>
    <xf numFmtId="168" fontId="52" fillId="0" borderId="43" xfId="60" applyNumberFormat="1" applyFont="1" applyFill="1" applyBorder="1" applyAlignment="1">
      <alignment horizontal="center"/>
    </xf>
    <xf numFmtId="3" fontId="52" fillId="0" borderId="43" xfId="60" applyNumberFormat="1" applyFont="1" applyFill="1" applyBorder="1"/>
    <xf numFmtId="10" fontId="52" fillId="32" borderId="41" xfId="60" applyNumberFormat="1" applyFont="1" applyFill="1" applyBorder="1" applyAlignment="1">
      <alignment horizontal="center"/>
    </xf>
    <xf numFmtId="3" fontId="76" fillId="0" borderId="41" xfId="30" applyNumberFormat="1" applyFont="1" applyFill="1" applyBorder="1" applyAlignment="1">
      <alignment horizontal="right" vertical="center"/>
    </xf>
    <xf numFmtId="3" fontId="60" fillId="0" borderId="37" xfId="47" applyNumberFormat="1" applyFont="1" applyFill="1" applyBorder="1"/>
    <xf numFmtId="3" fontId="60" fillId="0" borderId="39" xfId="47" applyNumberFormat="1" applyFont="1" applyFill="1" applyBorder="1"/>
    <xf numFmtId="10" fontId="52" fillId="0" borderId="45" xfId="47" applyNumberFormat="1" applyFont="1" applyFill="1" applyBorder="1" applyAlignment="1">
      <alignment horizontal="center"/>
    </xf>
    <xf numFmtId="3" fontId="60" fillId="0" borderId="45" xfId="47" applyNumberFormat="1" applyFont="1" applyFill="1" applyBorder="1"/>
    <xf numFmtId="10" fontId="52" fillId="0" borderId="46" xfId="47" applyNumberFormat="1" applyFont="1" applyFill="1" applyBorder="1" applyAlignment="1">
      <alignment horizontal="center"/>
    </xf>
    <xf numFmtId="3" fontId="60" fillId="0" borderId="46" xfId="47" applyNumberFormat="1" applyFont="1" applyFill="1" applyBorder="1"/>
    <xf numFmtId="0" fontId="51" fillId="0" borderId="0" xfId="47" applyFill="1" applyBorder="1"/>
    <xf numFmtId="10" fontId="52" fillId="0" borderId="47" xfId="47" applyNumberFormat="1" applyFont="1" applyFill="1" applyBorder="1" applyAlignment="1">
      <alignment horizontal="center"/>
    </xf>
    <xf numFmtId="3" fontId="60" fillId="0" borderId="47" xfId="47" applyNumberFormat="1" applyFont="1" applyFill="1" applyBorder="1"/>
    <xf numFmtId="10" fontId="52" fillId="0" borderId="48" xfId="47" applyNumberFormat="1" applyFont="1" applyFill="1" applyBorder="1" applyAlignment="1">
      <alignment horizontal="center"/>
    </xf>
    <xf numFmtId="3" fontId="60" fillId="0" borderId="48" xfId="47" applyNumberFormat="1" applyFont="1" applyFill="1" applyBorder="1"/>
    <xf numFmtId="0" fontId="52" fillId="26" borderId="66" xfId="47" applyFont="1" applyFill="1" applyBorder="1" applyAlignment="1"/>
    <xf numFmtId="167" fontId="61" fillId="26" borderId="37" xfId="47" applyNumberFormat="1" applyFont="1" applyFill="1" applyBorder="1" applyAlignment="1">
      <alignment horizontal="center"/>
    </xf>
    <xf numFmtId="4" fontId="61" fillId="26" borderId="37" xfId="47" applyNumberFormat="1" applyFont="1" applyFill="1" applyBorder="1" applyAlignment="1">
      <alignment horizontal="center"/>
    </xf>
    <xf numFmtId="4" fontId="61" fillId="26" borderId="38" xfId="47" applyNumberFormat="1" applyFont="1" applyFill="1" applyBorder="1" applyAlignment="1">
      <alignment horizontal="center"/>
    </xf>
    <xf numFmtId="0" fontId="52" fillId="26" borderId="67" xfId="47" applyFont="1" applyFill="1" applyBorder="1" applyAlignment="1">
      <alignment horizontal="center"/>
    </xf>
    <xf numFmtId="0" fontId="57" fillId="26" borderId="51" xfId="47" applyFont="1" applyFill="1" applyBorder="1" applyAlignment="1">
      <alignment horizontal="right"/>
    </xf>
    <xf numFmtId="4" fontId="61" fillId="26" borderId="51" xfId="47" applyNumberFormat="1" applyFont="1" applyFill="1" applyBorder="1" applyAlignment="1">
      <alignment horizontal="center"/>
    </xf>
    <xf numFmtId="4" fontId="61" fillId="26" borderId="54" xfId="47" applyNumberFormat="1" applyFont="1" applyFill="1" applyBorder="1" applyAlignment="1">
      <alignment horizontal="center"/>
    </xf>
    <xf numFmtId="0" fontId="61" fillId="26" borderId="18" xfId="47" applyFont="1" applyFill="1" applyBorder="1" applyAlignment="1">
      <alignment horizontal="center"/>
    </xf>
    <xf numFmtId="0" fontId="61" fillId="26" borderId="19" xfId="47" applyFont="1" applyFill="1" applyBorder="1" applyAlignment="1">
      <alignment horizontal="center"/>
    </xf>
    <xf numFmtId="3" fontId="61" fillId="26" borderId="19" xfId="47" applyNumberFormat="1" applyFont="1" applyFill="1" applyBorder="1" applyAlignment="1">
      <alignment horizontal="center"/>
    </xf>
    <xf numFmtId="3" fontId="61" fillId="26" borderId="20" xfId="47" applyNumberFormat="1" applyFont="1" applyFill="1" applyBorder="1" applyAlignment="1">
      <alignment horizontal="center" vertical="center"/>
    </xf>
    <xf numFmtId="0" fontId="5" fillId="30" borderId="21" xfId="47" applyFont="1" applyFill="1" applyBorder="1" applyAlignment="1"/>
    <xf numFmtId="0" fontId="57" fillId="30" borderId="22" xfId="47" applyFont="1" applyFill="1" applyBorder="1" applyAlignment="1">
      <alignment horizontal="left"/>
    </xf>
    <xf numFmtId="0" fontId="57" fillId="30" borderId="22" xfId="47" applyFont="1" applyFill="1" applyBorder="1" applyAlignment="1"/>
    <xf numFmtId="0" fontId="57" fillId="26" borderId="24" xfId="47" applyFont="1" applyFill="1" applyBorder="1" applyAlignment="1">
      <alignment horizontal="center"/>
    </xf>
    <xf numFmtId="4" fontId="62" fillId="0" borderId="0" xfId="47" applyNumberFormat="1" applyFont="1"/>
    <xf numFmtId="0" fontId="63" fillId="0" borderId="0" xfId="47" applyFont="1"/>
    <xf numFmtId="164" fontId="62" fillId="0" borderId="0" xfId="47" applyNumberFormat="1" applyFont="1"/>
    <xf numFmtId="0" fontId="51" fillId="33" borderId="0" xfId="47" applyFill="1" applyAlignment="1">
      <alignment vertical="center"/>
    </xf>
    <xf numFmtId="3" fontId="51" fillId="0" borderId="0" xfId="47" applyNumberFormat="1"/>
    <xf numFmtId="0" fontId="6" fillId="0" borderId="0" xfId="47" applyFont="1" applyAlignment="1">
      <alignment horizontal="right"/>
    </xf>
    <xf numFmtId="4" fontId="52" fillId="0" borderId="0" xfId="47" applyNumberFormat="1" applyFont="1"/>
    <xf numFmtId="4" fontId="52" fillId="0" borderId="0" xfId="47" applyNumberFormat="1" applyFont="1" applyFill="1"/>
    <xf numFmtId="4" fontId="52" fillId="0" borderId="0" xfId="47" applyNumberFormat="1" applyFont="1" applyBorder="1"/>
    <xf numFmtId="0" fontId="52" fillId="0" borderId="0" xfId="47" applyFont="1" applyBorder="1"/>
    <xf numFmtId="3" fontId="52" fillId="0" borderId="0" xfId="47" applyNumberFormat="1" applyFont="1"/>
    <xf numFmtId="0" fontId="52" fillId="0" borderId="0" xfId="47" applyFont="1" applyAlignment="1">
      <alignment horizontal="center"/>
    </xf>
    <xf numFmtId="171" fontId="51" fillId="0" borderId="0" xfId="47" applyNumberFormat="1" applyFont="1" applyFill="1"/>
    <xf numFmtId="4" fontId="51" fillId="0" borderId="0" xfId="47" applyNumberFormat="1"/>
    <xf numFmtId="4" fontId="12" fillId="0" borderId="0" xfId="47" applyNumberFormat="1" applyFont="1" applyBorder="1"/>
    <xf numFmtId="0" fontId="6" fillId="0" borderId="0" xfId="47" applyFont="1" applyBorder="1"/>
    <xf numFmtId="3" fontId="6" fillId="0" borderId="0" xfId="47" applyNumberFormat="1" applyFont="1"/>
    <xf numFmtId="0" fontId="6" fillId="0" borderId="0" xfId="47" applyFont="1" applyAlignment="1">
      <alignment horizontal="center"/>
    </xf>
    <xf numFmtId="0" fontId="51" fillId="0" borderId="0" xfId="47" applyAlignment="1"/>
    <xf numFmtId="0" fontId="64" fillId="0" borderId="0" xfId="47" applyFont="1" applyAlignment="1"/>
    <xf numFmtId="0" fontId="58" fillId="0" borderId="0" xfId="47" applyFont="1"/>
    <xf numFmtId="167" fontId="58" fillId="0" borderId="0" xfId="47" applyNumberFormat="1" applyFont="1"/>
    <xf numFmtId="0" fontId="52" fillId="0" borderId="37" xfId="47" applyFont="1" applyFill="1" applyBorder="1" applyAlignment="1">
      <alignment horizontal="center" vertical="center" wrapText="1"/>
    </xf>
    <xf numFmtId="0" fontId="52" fillId="0" borderId="39" xfId="47" applyFont="1" applyFill="1" applyBorder="1" applyAlignment="1">
      <alignment horizontal="center" vertical="center" wrapText="1"/>
    </xf>
    <xf numFmtId="10" fontId="52" fillId="0" borderId="37" xfId="47" applyNumberFormat="1" applyFont="1" applyFill="1" applyBorder="1" applyAlignment="1">
      <alignment horizontal="center"/>
    </xf>
    <xf numFmtId="4" fontId="52" fillId="0" borderId="38" xfId="43" applyNumberFormat="1" applyFont="1" applyFill="1" applyBorder="1"/>
    <xf numFmtId="168" fontId="52" fillId="0" borderId="39" xfId="47" applyNumberFormat="1" applyFont="1" applyFill="1" applyBorder="1" applyAlignment="1">
      <alignment horizontal="center"/>
    </xf>
    <xf numFmtId="4" fontId="52" fillId="0" borderId="40" xfId="43" applyNumberFormat="1" applyFont="1" applyFill="1" applyBorder="1"/>
    <xf numFmtId="0" fontId="52" fillId="26" borderId="49" xfId="47" applyFont="1" applyFill="1" applyBorder="1" applyAlignment="1"/>
    <xf numFmtId="0" fontId="52" fillId="26" borderId="50" xfId="47" applyFont="1" applyFill="1" applyBorder="1" applyAlignment="1">
      <alignment horizontal="center"/>
    </xf>
    <xf numFmtId="0" fontId="57" fillId="26" borderId="51" xfId="47" applyFont="1" applyFill="1" applyBorder="1" applyAlignment="1">
      <alignment horizontal="center"/>
    </xf>
    <xf numFmtId="3" fontId="61" fillId="26" borderId="51" xfId="47" applyNumberFormat="1" applyFont="1" applyFill="1" applyBorder="1" applyAlignment="1">
      <alignment horizontal="center"/>
    </xf>
    <xf numFmtId="3" fontId="61" fillId="26" borderId="54" xfId="47" applyNumberFormat="1" applyFont="1" applyFill="1" applyBorder="1" applyAlignment="1">
      <alignment horizontal="center"/>
    </xf>
    <xf numFmtId="0" fontId="61" fillId="26" borderId="26" xfId="47" applyFont="1" applyFill="1" applyBorder="1" applyAlignment="1">
      <alignment horizontal="center"/>
    </xf>
    <xf numFmtId="0" fontId="61" fillId="26" borderId="27" xfId="47" applyFont="1" applyFill="1" applyBorder="1" applyAlignment="1">
      <alignment horizontal="center"/>
    </xf>
    <xf numFmtId="3" fontId="61" fillId="26" borderId="27" xfId="47" applyNumberFormat="1" applyFont="1" applyFill="1" applyBorder="1" applyAlignment="1">
      <alignment horizontal="center"/>
    </xf>
    <xf numFmtId="3" fontId="61" fillId="26" borderId="30" xfId="47" applyNumberFormat="1" applyFont="1" applyFill="1" applyBorder="1" applyAlignment="1">
      <alignment horizontal="center"/>
    </xf>
    <xf numFmtId="0" fontId="64" fillId="0" borderId="0" xfId="47" applyFont="1" applyAlignment="1">
      <alignment vertical="center"/>
    </xf>
    <xf numFmtId="3" fontId="61" fillId="26" borderId="37" xfId="47" applyNumberFormat="1" applyFont="1" applyFill="1" applyBorder="1" applyAlignment="1">
      <alignment horizontal="center" vertical="center"/>
    </xf>
    <xf numFmtId="3" fontId="61" fillId="26" borderId="53" xfId="47" applyNumberFormat="1" applyFont="1" applyFill="1" applyBorder="1" applyAlignment="1">
      <alignment horizontal="center" vertical="center"/>
    </xf>
    <xf numFmtId="3" fontId="61" fillId="26" borderId="51" xfId="47" applyNumberFormat="1" applyFont="1" applyFill="1" applyBorder="1" applyAlignment="1">
      <alignment horizontal="center" vertical="center"/>
    </xf>
    <xf numFmtId="3" fontId="61" fillId="26" borderId="54" xfId="47" applyNumberFormat="1" applyFont="1" applyFill="1" applyBorder="1" applyAlignment="1">
      <alignment horizontal="center" vertical="center"/>
    </xf>
    <xf numFmtId="167" fontId="61" fillId="26" borderId="19" xfId="47" applyNumberFormat="1" applyFont="1" applyFill="1" applyBorder="1"/>
    <xf numFmtId="172" fontId="61" fillId="26" borderId="28" xfId="47" applyNumberFormat="1" applyFont="1" applyFill="1" applyBorder="1" applyAlignment="1">
      <alignment horizontal="center" vertical="center"/>
    </xf>
    <xf numFmtId="10" fontId="54" fillId="26" borderId="25" xfId="55" applyNumberFormat="1" applyFont="1" applyFill="1" applyBorder="1" applyAlignment="1">
      <alignment horizontal="right"/>
    </xf>
    <xf numFmtId="0" fontId="4" fillId="0" borderId="0" xfId="47" applyFont="1" applyBorder="1" applyAlignment="1">
      <alignment wrapText="1"/>
    </xf>
    <xf numFmtId="0" fontId="12" fillId="0" borderId="0" xfId="47" applyFont="1"/>
    <xf numFmtId="0" fontId="55" fillId="0" borderId="0" xfId="47" applyFont="1"/>
    <xf numFmtId="3" fontId="12" fillId="0" borderId="0" xfId="47" applyNumberFormat="1" applyFont="1"/>
    <xf numFmtId="0" fontId="79" fillId="0" borderId="0" xfId="61" applyFont="1"/>
    <xf numFmtId="0" fontId="79" fillId="0" borderId="0" xfId="61" applyFont="1" applyAlignment="1">
      <alignment wrapText="1"/>
    </xf>
    <xf numFmtId="0" fontId="79" fillId="0" borderId="0" xfId="61" applyFont="1" applyAlignment="1">
      <alignment horizontal="right" vertical="center"/>
    </xf>
    <xf numFmtId="0" fontId="72" fillId="0" borderId="0" xfId="61" applyFont="1"/>
    <xf numFmtId="0" fontId="79" fillId="0" borderId="10" xfId="61" applyFont="1" applyBorder="1"/>
    <xf numFmtId="3" fontId="79" fillId="0" borderId="10" xfId="61" applyNumberFormat="1" applyFont="1" applyBorder="1"/>
    <xf numFmtId="0" fontId="71" fillId="34" borderId="10" xfId="61" applyFont="1" applyFill="1" applyBorder="1"/>
    <xf numFmtId="3" fontId="72" fillId="34" borderId="10" xfId="61" applyNumberFormat="1" applyFont="1" applyFill="1" applyBorder="1"/>
    <xf numFmtId="0" fontId="72" fillId="0" borderId="10" xfId="61" applyFont="1" applyBorder="1"/>
    <xf numFmtId="0" fontId="72" fillId="0" borderId="10" xfId="61" applyFont="1" applyBorder="1" applyAlignment="1">
      <alignment wrapText="1"/>
    </xf>
    <xf numFmtId="3" fontId="81" fillId="0" borderId="10" xfId="61" applyNumberFormat="1" applyFont="1" applyBorder="1"/>
    <xf numFmtId="3" fontId="72" fillId="0" borderId="10" xfId="61" applyNumberFormat="1" applyFont="1" applyBorder="1" applyAlignment="1">
      <alignment wrapText="1"/>
    </xf>
    <xf numFmtId="0" fontId="82" fillId="0" borderId="10" xfId="61" applyFont="1" applyBorder="1"/>
    <xf numFmtId="0" fontId="83" fillId="0" borderId="10" xfId="61" applyFont="1" applyBorder="1" applyAlignment="1">
      <alignment horizontal="left" wrapText="1" indent="2"/>
    </xf>
    <xf numFmtId="3" fontId="83" fillId="0" borderId="10" xfId="61" applyNumberFormat="1" applyFont="1" applyBorder="1"/>
    <xf numFmtId="3" fontId="83" fillId="0" borderId="10" xfId="61" applyNumberFormat="1" applyFont="1" applyBorder="1" applyAlignment="1">
      <alignment wrapText="1"/>
    </xf>
    <xf numFmtId="0" fontId="72" fillId="0" borderId="10" xfId="61" applyFont="1" applyBorder="1" applyAlignment="1">
      <alignment horizontal="left"/>
    </xf>
    <xf numFmtId="0" fontId="82" fillId="0" borderId="10" xfId="61" applyFont="1" applyBorder="1" applyAlignment="1">
      <alignment horizontal="left" wrapText="1"/>
    </xf>
    <xf numFmtId="3" fontId="82" fillId="0" borderId="10" xfId="61" applyNumberFormat="1" applyFont="1" applyBorder="1" applyAlignment="1">
      <alignment wrapText="1"/>
    </xf>
    <xf numFmtId="0" fontId="72" fillId="34" borderId="10" xfId="61" applyFont="1" applyFill="1" applyBorder="1" applyAlignment="1">
      <alignment wrapText="1"/>
    </xf>
    <xf numFmtId="0" fontId="71" fillId="0" borderId="0" xfId="61" applyFont="1"/>
    <xf numFmtId="0" fontId="71" fillId="0" borderId="0" xfId="61" applyFont="1" applyAlignment="1">
      <alignment horizontal="right"/>
    </xf>
    <xf numFmtId="0" fontId="12" fillId="0" borderId="0" xfId="42" applyFont="1"/>
    <xf numFmtId="0" fontId="12" fillId="0" borderId="0" xfId="46" applyFont="1" applyFill="1" applyAlignment="1">
      <alignment horizontal="right" vertical="center"/>
    </xf>
    <xf numFmtId="0" fontId="12" fillId="0" borderId="0" xfId="42" applyFont="1" applyAlignment="1">
      <alignment vertical="center"/>
    </xf>
    <xf numFmtId="3" fontId="13" fillId="31" borderId="0" xfId="42" applyNumberFormat="1" applyFont="1" applyFill="1" applyAlignment="1">
      <alignment horizontal="right" vertical="center" wrapText="1"/>
    </xf>
    <xf numFmtId="3" fontId="12" fillId="31" borderId="0" xfId="42" applyNumberFormat="1" applyFont="1" applyFill="1" applyAlignment="1">
      <alignment horizontal="right" vertical="center" wrapText="1"/>
    </xf>
    <xf numFmtId="0" fontId="12" fillId="31" borderId="0" xfId="42" applyFont="1" applyFill="1" applyAlignment="1">
      <alignment horizontal="right" vertical="center" wrapText="1"/>
    </xf>
    <xf numFmtId="0" fontId="14" fillId="0" borderId="0" xfId="42" applyFont="1"/>
    <xf numFmtId="3" fontId="14" fillId="31" borderId="0" xfId="42" applyNumberFormat="1" applyFont="1" applyFill="1" applyAlignment="1">
      <alignment horizontal="right" vertical="center" wrapText="1"/>
    </xf>
    <xf numFmtId="0" fontId="14" fillId="0" borderId="0" xfId="42" applyFont="1" applyAlignment="1">
      <alignment vertical="center"/>
    </xf>
    <xf numFmtId="0" fontId="82" fillId="28" borderId="10" xfId="61" applyFont="1" applyFill="1" applyBorder="1" applyAlignment="1">
      <alignment horizontal="center" vertical="center" wrapText="1"/>
    </xf>
    <xf numFmtId="0" fontId="57" fillId="28" borderId="10" xfId="61" applyFont="1" applyFill="1" applyBorder="1" applyAlignment="1">
      <alignment horizontal="center" vertical="center" wrapText="1"/>
    </xf>
    <xf numFmtId="0" fontId="84" fillId="28" borderId="10" xfId="6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3" fontId="13" fillId="27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/>
    </xf>
    <xf numFmtId="3" fontId="13" fillId="27" borderId="10" xfId="0" applyNumberFormat="1" applyFont="1" applyFill="1" applyBorder="1"/>
    <xf numFmtId="3" fontId="12" fillId="0" borderId="10" xfId="0" applyNumberFormat="1" applyFont="1" applyBorder="1"/>
    <xf numFmtId="0" fontId="12" fillId="0" borderId="0" xfId="62" applyFont="1"/>
    <xf numFmtId="0" fontId="12" fillId="0" borderId="0" xfId="62" applyFont="1" applyAlignment="1">
      <alignment horizontal="right" vertical="center"/>
    </xf>
    <xf numFmtId="3" fontId="13" fillId="31" borderId="0" xfId="62" applyNumberFormat="1" applyFont="1" applyFill="1" applyAlignment="1">
      <alignment horizontal="right" vertical="center" wrapText="1"/>
    </xf>
    <xf numFmtId="3" fontId="12" fillId="31" borderId="0" xfId="62" applyNumberFormat="1" applyFont="1" applyFill="1" applyAlignment="1">
      <alignment horizontal="right" vertical="center" wrapText="1"/>
    </xf>
    <xf numFmtId="0" fontId="12" fillId="31" borderId="0" xfId="62" applyFont="1" applyFill="1" applyAlignment="1">
      <alignment horizontal="right" vertical="center" wrapText="1"/>
    </xf>
    <xf numFmtId="0" fontId="79" fillId="0" borderId="0" xfId="61" applyFont="1" applyAlignment="1">
      <alignment horizontal="center"/>
    </xf>
    <xf numFmtId="0" fontId="13" fillId="31" borderId="69" xfId="42" applyFont="1" applyFill="1" applyBorder="1" applyAlignment="1">
      <alignment horizontal="center" vertical="top" wrapText="1"/>
    </xf>
    <xf numFmtId="0" fontId="13" fillId="31" borderId="69" xfId="62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13" fillId="25" borderId="10" xfId="0" applyFont="1" applyFill="1" applyBorder="1" applyAlignment="1">
      <alignment horizontal="center"/>
    </xf>
    <xf numFmtId="0" fontId="49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 wrapText="1"/>
    </xf>
    <xf numFmtId="0" fontId="49" fillId="25" borderId="10" xfId="0" applyFont="1" applyFill="1" applyBorder="1" applyAlignment="1"/>
    <xf numFmtId="0" fontId="13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12" fillId="31" borderId="0" xfId="42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31" borderId="0" xfId="42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31" borderId="31" xfId="46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31" borderId="0" xfId="42" applyFont="1" applyFill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39" fillId="31" borderId="0" xfId="42" applyFont="1" applyFill="1" applyAlignment="1">
      <alignment horizontal="left" vertical="top" wrapText="1" indent="2"/>
    </xf>
    <xf numFmtId="0" fontId="63" fillId="0" borderId="0" xfId="0" applyFont="1" applyAlignment="1">
      <alignment horizontal="left" vertical="top" wrapText="1" indent="2"/>
    </xf>
    <xf numFmtId="0" fontId="14" fillId="31" borderId="0" xfId="42" applyFont="1" applyFill="1" applyAlignment="1">
      <alignment horizontal="left" vertical="top" wrapText="1" indent="2"/>
    </xf>
    <xf numFmtId="0" fontId="12" fillId="0" borderId="0" xfId="46" applyFont="1" applyAlignment="1">
      <alignment horizontal="left"/>
    </xf>
    <xf numFmtId="167" fontId="61" fillId="26" borderId="27" xfId="47" applyNumberFormat="1" applyFont="1" applyFill="1" applyBorder="1" applyAlignment="1">
      <alignment horizontal="left"/>
    </xf>
    <xf numFmtId="0" fontId="61" fillId="26" borderId="27" xfId="47" applyFont="1" applyFill="1" applyBorder="1" applyAlignment="1">
      <alignment horizontal="left"/>
    </xf>
    <xf numFmtId="0" fontId="52" fillId="0" borderId="68" xfId="47" applyFont="1" applyBorder="1" applyAlignment="1">
      <alignment horizontal="right"/>
    </xf>
    <xf numFmtId="0" fontId="57" fillId="26" borderId="37" xfId="47" applyFont="1" applyFill="1" applyBorder="1" applyAlignment="1">
      <alignment horizontal="left"/>
    </xf>
    <xf numFmtId="0" fontId="57" fillId="26" borderId="62" xfId="47" applyFont="1" applyFill="1" applyBorder="1" applyAlignment="1">
      <alignment horizontal="left"/>
    </xf>
    <xf numFmtId="0" fontId="57" fillId="26" borderId="63" xfId="47" applyFont="1" applyFill="1" applyBorder="1" applyAlignment="1">
      <alignment horizontal="left"/>
    </xf>
    <xf numFmtId="167" fontId="57" fillId="26" borderId="51" xfId="47" applyNumberFormat="1" applyFont="1" applyFill="1" applyBorder="1" applyAlignment="1">
      <alignment horizontal="left"/>
    </xf>
    <xf numFmtId="167" fontId="61" fillId="26" borderId="19" xfId="47" applyNumberFormat="1" applyFont="1" applyFill="1" applyBorder="1" applyAlignment="1">
      <alignment horizontal="left"/>
    </xf>
    <xf numFmtId="0" fontId="61" fillId="26" borderId="19" xfId="47" applyFont="1" applyFill="1" applyBorder="1" applyAlignment="1">
      <alignment horizontal="left"/>
    </xf>
    <xf numFmtId="0" fontId="57" fillId="30" borderId="25" xfId="47" applyFont="1" applyFill="1" applyBorder="1" applyAlignment="1">
      <alignment horizontal="left"/>
    </xf>
    <xf numFmtId="0" fontId="57" fillId="30" borderId="22" xfId="47" applyFont="1" applyFill="1" applyBorder="1" applyAlignment="1">
      <alignment horizontal="left"/>
    </xf>
    <xf numFmtId="0" fontId="52" fillId="0" borderId="64" xfId="47" applyFont="1" applyFill="1" applyBorder="1" applyAlignment="1">
      <alignment horizontal="right"/>
    </xf>
    <xf numFmtId="0" fontId="52" fillId="0" borderId="65" xfId="47" applyFont="1" applyFill="1" applyBorder="1" applyAlignment="1">
      <alignment horizontal="right"/>
    </xf>
    <xf numFmtId="0" fontId="52" fillId="0" borderId="37" xfId="47" applyFont="1" applyFill="1" applyBorder="1" applyAlignment="1">
      <alignment horizontal="center" vertical="center" wrapText="1"/>
    </xf>
    <xf numFmtId="0" fontId="52" fillId="0" borderId="39" xfId="47" applyFont="1" applyFill="1" applyBorder="1" applyAlignment="1">
      <alignment horizontal="center" vertical="center" wrapText="1"/>
    </xf>
    <xf numFmtId="169" fontId="52" fillId="0" borderId="37" xfId="30" applyNumberFormat="1" applyFont="1" applyFill="1" applyBorder="1" applyAlignment="1">
      <alignment horizontal="center" vertical="center"/>
    </xf>
    <xf numFmtId="169" fontId="52" fillId="0" borderId="39" xfId="30" applyNumberFormat="1" applyFont="1" applyFill="1" applyBorder="1" applyAlignment="1">
      <alignment horizontal="center" vertical="center"/>
    </xf>
    <xf numFmtId="0" fontId="52" fillId="0" borderId="37" xfId="47" applyFont="1" applyFill="1" applyBorder="1" applyAlignment="1">
      <alignment horizontal="center" wrapText="1"/>
    </xf>
    <xf numFmtId="0" fontId="52" fillId="0" borderId="39" xfId="47" applyFont="1" applyFill="1" applyBorder="1" applyAlignment="1">
      <alignment horizontal="center" wrapText="1"/>
    </xf>
    <xf numFmtId="0" fontId="52" fillId="0" borderId="49" xfId="47" applyFont="1" applyFill="1" applyBorder="1" applyAlignment="1"/>
    <xf numFmtId="0" fontId="52" fillId="0" borderId="57" xfId="47" applyFont="1" applyFill="1" applyBorder="1" applyAlignment="1"/>
    <xf numFmtId="0" fontId="52" fillId="0" borderId="37" xfId="60" applyFont="1" applyFill="1" applyBorder="1" applyAlignment="1">
      <alignment horizontal="center" wrapText="1"/>
    </xf>
    <xf numFmtId="0" fontId="52" fillId="0" borderId="39" xfId="60" applyFont="1" applyFill="1" applyBorder="1" applyAlignment="1">
      <alignment horizontal="center" wrapText="1"/>
    </xf>
    <xf numFmtId="0" fontId="58" fillId="0" borderId="0" xfId="47" applyFont="1" applyFill="1" applyAlignment="1">
      <alignment horizontal="right" vertical="center" wrapText="1"/>
    </xf>
    <xf numFmtId="167" fontId="57" fillId="26" borderId="50" xfId="47" applyNumberFormat="1" applyFont="1" applyFill="1" applyBorder="1" applyAlignment="1">
      <alignment horizontal="left"/>
    </xf>
    <xf numFmtId="0" fontId="58" fillId="33" borderId="0" xfId="47" applyFont="1" applyFill="1" applyAlignment="1">
      <alignment horizontal="right" vertical="center" wrapText="1"/>
    </xf>
    <xf numFmtId="0" fontId="58" fillId="0" borderId="0" xfId="47" applyFont="1" applyAlignment="1">
      <alignment horizontal="right" vertical="center" wrapText="1"/>
    </xf>
    <xf numFmtId="0" fontId="52" fillId="0" borderId="49" xfId="43" applyFont="1" applyFill="1" applyBorder="1" applyAlignment="1"/>
    <xf numFmtId="0" fontId="52" fillId="0" borderId="57" xfId="43" applyFont="1" applyFill="1" applyBorder="1" applyAlignment="1"/>
    <xf numFmtId="0" fontId="52" fillId="0" borderId="58" xfId="47" applyFont="1" applyFill="1" applyBorder="1" applyAlignment="1">
      <alignment horizontal="center" vertical="center" wrapText="1"/>
    </xf>
    <xf numFmtId="0" fontId="52" fillId="0" borderId="59" xfId="47" applyFont="1" applyFill="1" applyBorder="1" applyAlignment="1">
      <alignment horizontal="center" vertical="center" wrapText="1"/>
    </xf>
    <xf numFmtId="0" fontId="52" fillId="0" borderId="55" xfId="47" applyFont="1" applyFill="1" applyBorder="1" applyAlignment="1">
      <alignment horizontal="center" vertical="center" wrapText="1"/>
    </xf>
    <xf numFmtId="0" fontId="52" fillId="0" borderId="56" xfId="47" applyFont="1" applyFill="1" applyBorder="1" applyAlignment="1">
      <alignment horizontal="center" vertical="center" wrapText="1"/>
    </xf>
    <xf numFmtId="4" fontId="52" fillId="0" borderId="60" xfId="30" applyNumberFormat="1" applyFont="1" applyFill="1" applyBorder="1" applyAlignment="1">
      <alignment horizontal="center" vertical="center"/>
    </xf>
    <xf numFmtId="4" fontId="52" fillId="0" borderId="61" xfId="30" applyNumberFormat="1" applyFont="1" applyFill="1" applyBorder="1" applyAlignment="1">
      <alignment horizontal="center" vertical="center"/>
    </xf>
    <xf numFmtId="0" fontId="52" fillId="0" borderId="45" xfId="43" applyFont="1" applyFill="1" applyBorder="1" applyAlignment="1">
      <alignment horizontal="center" wrapText="1"/>
    </xf>
    <xf numFmtId="0" fontId="52" fillId="0" borderId="46" xfId="43" applyFont="1" applyFill="1" applyBorder="1" applyAlignment="1">
      <alignment horizontal="center" wrapText="1"/>
    </xf>
    <xf numFmtId="0" fontId="57" fillId="26" borderId="49" xfId="47" applyFont="1" applyFill="1" applyBorder="1" applyAlignment="1">
      <alignment horizontal="left"/>
    </xf>
    <xf numFmtId="3" fontId="52" fillId="0" borderId="37" xfId="47" applyNumberFormat="1" applyFont="1" applyFill="1" applyBorder="1" applyAlignment="1">
      <alignment horizontal="center" vertical="center" wrapText="1"/>
    </xf>
    <xf numFmtId="4" fontId="52" fillId="0" borderId="37" xfId="30" applyNumberFormat="1" applyFont="1" applyFill="1" applyBorder="1" applyAlignment="1">
      <alignment horizontal="center" vertical="center"/>
    </xf>
    <xf numFmtId="4" fontId="52" fillId="0" borderId="39" xfId="30" applyNumberFormat="1" applyFont="1" applyFill="1" applyBorder="1" applyAlignment="1">
      <alignment horizontal="center" vertical="center"/>
    </xf>
    <xf numFmtId="0" fontId="52" fillId="0" borderId="37" xfId="43" applyFont="1" applyFill="1" applyBorder="1" applyAlignment="1">
      <alignment horizontal="center" vertical="center" wrapText="1"/>
    </xf>
    <xf numFmtId="0" fontId="52" fillId="0" borderId="39" xfId="43" applyFont="1" applyFill="1" applyBorder="1" applyAlignment="1">
      <alignment horizontal="center" vertical="center" wrapText="1"/>
    </xf>
    <xf numFmtId="0" fontId="52" fillId="0" borderId="37" xfId="43" applyFont="1" applyFill="1" applyBorder="1" applyAlignment="1">
      <alignment horizontal="center" wrapText="1"/>
    </xf>
    <xf numFmtId="0" fontId="52" fillId="0" borderId="39" xfId="43" applyFont="1" applyFill="1" applyBorder="1" applyAlignment="1">
      <alignment horizontal="center" wrapText="1"/>
    </xf>
    <xf numFmtId="0" fontId="52" fillId="0" borderId="41" xfId="47" applyFont="1" applyFill="1" applyBorder="1" applyAlignment="1">
      <alignment horizontal="center" vertical="center" wrapText="1"/>
    </xf>
    <xf numFmtId="0" fontId="52" fillId="0" borderId="43" xfId="47" applyFont="1" applyFill="1" applyBorder="1" applyAlignment="1">
      <alignment horizontal="center" vertical="center" wrapText="1"/>
    </xf>
    <xf numFmtId="4" fontId="52" fillId="0" borderId="41" xfId="30" applyNumberFormat="1" applyFont="1" applyFill="1" applyBorder="1" applyAlignment="1">
      <alignment horizontal="center" vertical="center"/>
    </xf>
    <xf numFmtId="4" fontId="52" fillId="0" borderId="43" xfId="30" applyNumberFormat="1" applyFont="1" applyFill="1" applyBorder="1" applyAlignment="1">
      <alignment horizontal="center" vertical="center"/>
    </xf>
    <xf numFmtId="0" fontId="52" fillId="0" borderId="41" xfId="43" applyFont="1" applyFill="1" applyBorder="1" applyAlignment="1">
      <alignment horizontal="center" vertical="center" wrapText="1"/>
    </xf>
    <xf numFmtId="0" fontId="52" fillId="0" borderId="43" xfId="43" applyFont="1" applyFill="1" applyBorder="1" applyAlignment="1">
      <alignment horizontal="center" vertical="center" wrapText="1"/>
    </xf>
    <xf numFmtId="0" fontId="52" fillId="0" borderId="41" xfId="43" applyFont="1" applyFill="1" applyBorder="1" applyAlignment="1">
      <alignment horizontal="center" wrapText="1"/>
    </xf>
    <xf numFmtId="0" fontId="52" fillId="0" borderId="43" xfId="43" applyFont="1" applyFill="1" applyBorder="1" applyAlignment="1">
      <alignment horizontal="center" wrapText="1"/>
    </xf>
    <xf numFmtId="14" fontId="52" fillId="0" borderId="41" xfId="43" applyNumberFormat="1" applyFont="1" applyFill="1" applyBorder="1" applyAlignment="1">
      <alignment horizontal="center" wrapText="1"/>
    </xf>
    <xf numFmtId="0" fontId="52" fillId="0" borderId="41" xfId="60" applyFont="1" applyFill="1" applyBorder="1" applyAlignment="1">
      <alignment horizontal="center" wrapText="1"/>
    </xf>
    <xf numFmtId="0" fontId="52" fillId="0" borderId="43" xfId="60" applyFont="1" applyFill="1" applyBorder="1" applyAlignment="1">
      <alignment horizontal="center" wrapText="1"/>
    </xf>
    <xf numFmtId="0" fontId="52" fillId="0" borderId="55" xfId="43" applyFont="1" applyFill="1" applyBorder="1" applyAlignment="1">
      <alignment horizontal="center" vertical="center" wrapText="1"/>
    </xf>
    <xf numFmtId="0" fontId="52" fillId="0" borderId="56" xfId="43" applyFont="1" applyFill="1" applyBorder="1" applyAlignment="1">
      <alignment horizontal="center" vertical="center" wrapText="1"/>
    </xf>
    <xf numFmtId="4" fontId="52" fillId="32" borderId="37" xfId="30" applyNumberFormat="1" applyFont="1" applyFill="1" applyBorder="1" applyAlignment="1">
      <alignment horizontal="center" vertical="center"/>
    </xf>
    <xf numFmtId="4" fontId="52" fillId="32" borderId="39" xfId="30" applyNumberFormat="1" applyFont="1" applyFill="1" applyBorder="1" applyAlignment="1">
      <alignment horizontal="center" vertical="center"/>
    </xf>
    <xf numFmtId="0" fontId="51" fillId="0" borderId="43" xfId="43" applyFill="1" applyBorder="1" applyAlignment="1">
      <alignment horizontal="center" vertical="center" wrapText="1"/>
    </xf>
    <xf numFmtId="0" fontId="51" fillId="0" borderId="39" xfId="43" applyFill="1" applyBorder="1" applyAlignment="1">
      <alignment horizontal="center" vertical="center" wrapText="1"/>
    </xf>
    <xf numFmtId="0" fontId="7" fillId="0" borderId="0" xfId="47" applyFont="1" applyBorder="1" applyAlignment="1">
      <alignment horizontal="center"/>
    </xf>
    <xf numFmtId="0" fontId="59" fillId="25" borderId="32" xfId="47" applyFont="1" applyFill="1" applyBorder="1" applyAlignment="1">
      <alignment horizontal="center" vertical="center" wrapText="1"/>
    </xf>
    <xf numFmtId="0" fontId="59" fillId="25" borderId="33" xfId="47" applyFont="1" applyFill="1" applyBorder="1" applyAlignment="1">
      <alignment horizontal="center" vertical="center" wrapText="1"/>
    </xf>
    <xf numFmtId="0" fontId="59" fillId="25" borderId="34" xfId="47" applyFont="1" applyFill="1" applyBorder="1" applyAlignment="1">
      <alignment horizontal="center" vertical="center" wrapText="1"/>
    </xf>
    <xf numFmtId="0" fontId="59" fillId="25" borderId="35" xfId="47" applyFont="1" applyFill="1" applyBorder="1" applyAlignment="1">
      <alignment horizontal="center" vertical="center" wrapText="1"/>
    </xf>
    <xf numFmtId="0" fontId="59" fillId="28" borderId="12" xfId="47" applyFont="1" applyFill="1" applyBorder="1" applyAlignment="1">
      <alignment horizontal="center" vertical="center"/>
    </xf>
    <xf numFmtId="0" fontId="59" fillId="28" borderId="15" xfId="47" applyFont="1" applyFill="1" applyBorder="1" applyAlignment="1">
      <alignment horizontal="center" vertical="center"/>
    </xf>
    <xf numFmtId="4" fontId="52" fillId="0" borderId="37" xfId="30" applyNumberFormat="1" applyFont="1" applyFill="1" applyBorder="1" applyAlignment="1">
      <alignment horizontal="center" vertical="center" wrapText="1"/>
    </xf>
    <xf numFmtId="4" fontId="52" fillId="0" borderId="39" xfId="30" applyNumberFormat="1" applyFont="1" applyFill="1" applyBorder="1" applyAlignment="1">
      <alignment horizontal="center" vertical="center" wrapText="1"/>
    </xf>
    <xf numFmtId="0" fontId="71" fillId="0" borderId="0" xfId="61" applyFont="1" applyAlignment="1">
      <alignment horizontal="left" wrapText="1"/>
    </xf>
    <xf numFmtId="0" fontId="80" fillId="0" borderId="0" xfId="61" applyFont="1" applyAlignment="1">
      <alignment horizontal="center"/>
    </xf>
    <xf numFmtId="0" fontId="82" fillId="28" borderId="10" xfId="61" applyFont="1" applyFill="1" applyBorder="1" applyAlignment="1">
      <alignment horizontal="center" vertical="center" wrapText="1"/>
    </xf>
    <xf numFmtId="0" fontId="79" fillId="0" borderId="10" xfId="61" applyFont="1" applyBorder="1" applyAlignment="1">
      <alignment horizontal="left" wrapText="1"/>
    </xf>
    <xf numFmtId="0" fontId="72" fillId="34" borderId="10" xfId="61" applyFont="1" applyFill="1" applyBorder="1" applyAlignment="1">
      <alignment horizontal="left" wrapText="1"/>
    </xf>
    <xf numFmtId="0" fontId="82" fillId="28" borderId="10" xfId="61" applyFont="1" applyFill="1" applyBorder="1" applyAlignment="1">
      <alignment horizontal="center" wrapText="1"/>
    </xf>
    <xf numFmtId="0" fontId="57" fillId="28" borderId="10" xfId="61" applyFont="1" applyFill="1" applyBorder="1" applyAlignment="1">
      <alignment horizontal="center" vertical="center" wrapText="1"/>
    </xf>
    <xf numFmtId="0" fontId="13" fillId="31" borderId="0" xfId="62" applyFont="1" applyFill="1" applyAlignment="1">
      <alignment horizontal="left" vertical="top" wrapText="1"/>
    </xf>
    <xf numFmtId="0" fontId="12" fillId="31" borderId="0" xfId="62" applyFont="1" applyFill="1" applyAlignment="1">
      <alignment horizontal="left" vertical="top" wrapText="1"/>
    </xf>
    <xf numFmtId="0" fontId="13" fillId="31" borderId="0" xfId="62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2 2" xfId="29"/>
    <cellStyle name="Comma_Pašvaldības saistības 2" xfId="30"/>
    <cellStyle name="Currency 2" xfId="31"/>
    <cellStyle name="Currency 2 2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" xfId="43"/>
    <cellStyle name="Normal 3" xfId="44"/>
    <cellStyle name="Normal 4" xfId="45"/>
    <cellStyle name="Normal 5" xfId="46"/>
    <cellStyle name="Normal 5 2" xfId="47"/>
    <cellStyle name="Normal 6" xfId="60"/>
    <cellStyle name="Normal 7" xfId="61"/>
    <cellStyle name="Normal 8" xfId="62"/>
    <cellStyle name="Normal_Pamatformas 2" xfId="48"/>
    <cellStyle name="Note" xfId="49" builtinId="10" customBuiltin="1"/>
    <cellStyle name="Output" xfId="50" builtinId="21" customBuiltin="1"/>
    <cellStyle name="Percent 2" xfId="51"/>
    <cellStyle name="Percent 2 2" xfId="52"/>
    <cellStyle name="Percent 3" xfId="53"/>
    <cellStyle name="Percent 3 2" xfId="54"/>
    <cellStyle name="Percent 4" xfId="55"/>
    <cellStyle name="Percent 5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e/Finansu_nodala/Budzeta%20dokumenti/Saistibu%20tabulas/Budzeta%20planoshana_2013/5.pielikums_5.forma/Aiznemumu_kopsummas_5.formai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pielikums_08.01.2013."/>
      <sheetName val="03.05.2013."/>
      <sheetName val="aprēķins 5.formai"/>
      <sheetName val="Pašu ieņēmumi"/>
    </sheetNames>
    <sheetDataSet>
      <sheetData sheetId="0" refreshError="1"/>
      <sheetData sheetId="1" refreshError="1">
        <row r="168">
          <cell r="C168" t="str">
            <v>SIA Komunālie pakalpojumi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3" zoomScaleNormal="100" workbookViewId="0">
      <selection activeCell="J22" sqref="J22"/>
    </sheetView>
  </sheetViews>
  <sheetFormatPr defaultRowHeight="15" x14ac:dyDescent="0.25"/>
  <cols>
    <col min="1" max="1" width="12.140625" style="19" customWidth="1"/>
    <col min="2" max="2" width="57.7109375" style="19" customWidth="1"/>
    <col min="3" max="3" width="16.140625" style="210" customWidth="1"/>
    <col min="4" max="16384" width="9.140625" style="19"/>
  </cols>
  <sheetData>
    <row r="1" spans="1:3" x14ac:dyDescent="0.25">
      <c r="A1" s="182" t="s">
        <v>165</v>
      </c>
      <c r="B1" s="182"/>
      <c r="C1" s="392" t="s">
        <v>84</v>
      </c>
    </row>
    <row r="2" spans="1:3" x14ac:dyDescent="0.25">
      <c r="A2" s="182"/>
      <c r="B2" s="410" t="s">
        <v>823</v>
      </c>
      <c r="C2" s="410"/>
    </row>
    <row r="3" spans="1:3" x14ac:dyDescent="0.25">
      <c r="A3" s="182"/>
      <c r="B3" s="410" t="s">
        <v>824</v>
      </c>
      <c r="C3" s="410"/>
    </row>
    <row r="4" spans="1:3" x14ac:dyDescent="0.25">
      <c r="A4" s="182"/>
      <c r="B4" s="182"/>
      <c r="C4" s="208"/>
    </row>
    <row r="5" spans="1:3" x14ac:dyDescent="0.25">
      <c r="A5" s="183" t="s">
        <v>808</v>
      </c>
      <c r="B5" s="183"/>
      <c r="C5" s="209"/>
    </row>
    <row r="6" spans="1:3" x14ac:dyDescent="0.25">
      <c r="A6" s="182"/>
      <c r="B6" s="184" t="s">
        <v>20</v>
      </c>
      <c r="C6" s="208"/>
    </row>
    <row r="7" spans="1:3" x14ac:dyDescent="0.25">
      <c r="A7" s="182"/>
      <c r="B7" s="184"/>
      <c r="C7" s="208" t="s">
        <v>355</v>
      </c>
    </row>
    <row r="8" spans="1:3" ht="29.25" x14ac:dyDescent="0.25">
      <c r="A8" s="166" t="s">
        <v>227</v>
      </c>
      <c r="B8" s="166" t="s">
        <v>130</v>
      </c>
      <c r="C8" s="167" t="s">
        <v>809</v>
      </c>
    </row>
    <row r="9" spans="1:3" x14ac:dyDescent="0.25">
      <c r="A9" s="164"/>
      <c r="B9" s="165" t="s">
        <v>175</v>
      </c>
      <c r="C9" s="200">
        <f>C10+C19+C51+C60</f>
        <v>56403619</v>
      </c>
    </row>
    <row r="10" spans="1:3" x14ac:dyDescent="0.25">
      <c r="A10" s="164"/>
      <c r="B10" s="165" t="s">
        <v>171</v>
      </c>
      <c r="C10" s="200">
        <f>C11+C14+C18</f>
        <v>41429071</v>
      </c>
    </row>
    <row r="11" spans="1:3" x14ac:dyDescent="0.25">
      <c r="A11" s="185" t="s">
        <v>41</v>
      </c>
      <c r="B11" s="78" t="s">
        <v>21</v>
      </c>
      <c r="C11" s="201">
        <f>C12+C13</f>
        <v>37482014</v>
      </c>
    </row>
    <row r="12" spans="1:3" ht="30" hidden="1" customHeight="1" x14ac:dyDescent="0.25">
      <c r="A12" s="186" t="s">
        <v>204</v>
      </c>
      <c r="B12" s="51" t="s">
        <v>159</v>
      </c>
      <c r="C12" s="202">
        <v>0</v>
      </c>
    </row>
    <row r="13" spans="1:3" ht="30" x14ac:dyDescent="0.25">
      <c r="A13" s="186" t="s">
        <v>207</v>
      </c>
      <c r="B13" s="51" t="s">
        <v>160</v>
      </c>
      <c r="C13" s="202">
        <v>37482014</v>
      </c>
    </row>
    <row r="14" spans="1:3" x14ac:dyDescent="0.25">
      <c r="A14" s="187" t="s">
        <v>228</v>
      </c>
      <c r="B14" s="78" t="s">
        <v>22</v>
      </c>
      <c r="C14" s="201">
        <f>C15+C16+C17</f>
        <v>3629060</v>
      </c>
    </row>
    <row r="15" spans="1:3" x14ac:dyDescent="0.25">
      <c r="A15" s="186" t="s">
        <v>229</v>
      </c>
      <c r="B15" s="51" t="s">
        <v>23</v>
      </c>
      <c r="C15" s="202">
        <v>1408171</v>
      </c>
    </row>
    <row r="16" spans="1:3" x14ac:dyDescent="0.25">
      <c r="A16" s="188" t="s">
        <v>230</v>
      </c>
      <c r="B16" s="189" t="s">
        <v>131</v>
      </c>
      <c r="C16" s="203">
        <v>1510408</v>
      </c>
    </row>
    <row r="17" spans="1:3" x14ac:dyDescent="0.25">
      <c r="A17" s="188" t="s">
        <v>231</v>
      </c>
      <c r="B17" s="189" t="s">
        <v>202</v>
      </c>
      <c r="C17" s="203">
        <v>710481</v>
      </c>
    </row>
    <row r="18" spans="1:3" x14ac:dyDescent="0.25">
      <c r="A18" s="185" t="s">
        <v>232</v>
      </c>
      <c r="B18" s="78" t="s">
        <v>0</v>
      </c>
      <c r="C18" s="201">
        <v>317997</v>
      </c>
    </row>
    <row r="19" spans="1:3" x14ac:dyDescent="0.25">
      <c r="A19" s="164"/>
      <c r="B19" s="165" t="s">
        <v>172</v>
      </c>
      <c r="C19" s="200">
        <f>C20+C22+C36+C40+C47</f>
        <v>236275</v>
      </c>
    </row>
    <row r="20" spans="1:3" x14ac:dyDescent="0.25">
      <c r="A20" s="187" t="s">
        <v>36</v>
      </c>
      <c r="B20" s="78" t="s">
        <v>24</v>
      </c>
      <c r="C20" s="201">
        <f>C21</f>
        <v>0</v>
      </c>
    </row>
    <row r="21" spans="1:3" hidden="1" x14ac:dyDescent="0.25">
      <c r="A21" s="190" t="s">
        <v>233</v>
      </c>
      <c r="B21" s="191" t="s">
        <v>132</v>
      </c>
      <c r="C21" s="204">
        <v>0</v>
      </c>
    </row>
    <row r="22" spans="1:3" x14ac:dyDescent="0.25">
      <c r="A22" s="187" t="s">
        <v>37</v>
      </c>
      <c r="B22" s="78" t="s">
        <v>25</v>
      </c>
      <c r="C22" s="201">
        <f>C23+C28</f>
        <v>61900</v>
      </c>
    </row>
    <row r="23" spans="1:3" x14ac:dyDescent="0.25">
      <c r="A23" s="192" t="s">
        <v>234</v>
      </c>
      <c r="B23" s="73" t="s">
        <v>1</v>
      </c>
      <c r="C23" s="201">
        <f>SUM(C25+C26+C27+C24)</f>
        <v>20100</v>
      </c>
    </row>
    <row r="24" spans="1:3" ht="30" x14ac:dyDescent="0.25">
      <c r="A24" s="186" t="s">
        <v>235</v>
      </c>
      <c r="B24" s="51" t="s">
        <v>292</v>
      </c>
      <c r="C24" s="202">
        <v>1600</v>
      </c>
    </row>
    <row r="25" spans="1:3" ht="60" x14ac:dyDescent="0.25">
      <c r="A25" s="186" t="s">
        <v>236</v>
      </c>
      <c r="B25" s="51" t="s">
        <v>375</v>
      </c>
      <c r="C25" s="205">
        <v>8500</v>
      </c>
    </row>
    <row r="26" spans="1:3" ht="15.75" hidden="1" customHeight="1" x14ac:dyDescent="0.25">
      <c r="A26" s="190" t="s">
        <v>237</v>
      </c>
      <c r="B26" s="191" t="s">
        <v>133</v>
      </c>
      <c r="C26" s="206">
        <v>0</v>
      </c>
    </row>
    <row r="27" spans="1:3" ht="15" customHeight="1" x14ac:dyDescent="0.25">
      <c r="A27" s="186" t="s">
        <v>238</v>
      </c>
      <c r="B27" s="51" t="s">
        <v>161</v>
      </c>
      <c r="C27" s="205">
        <v>10000</v>
      </c>
    </row>
    <row r="28" spans="1:3" x14ac:dyDescent="0.25">
      <c r="A28" s="192" t="s">
        <v>239</v>
      </c>
      <c r="B28" s="73" t="s">
        <v>2</v>
      </c>
      <c r="C28" s="201">
        <f>SUM(C29+C30+C31+C32+C33+C34+C35)</f>
        <v>41800</v>
      </c>
    </row>
    <row r="29" spans="1:3" ht="30" x14ac:dyDescent="0.25">
      <c r="A29" s="186" t="s">
        <v>90</v>
      </c>
      <c r="B29" s="51" t="s">
        <v>376</v>
      </c>
      <c r="C29" s="205">
        <v>11000</v>
      </c>
    </row>
    <row r="30" spans="1:3" ht="30" x14ac:dyDescent="0.25">
      <c r="A30" s="186" t="s">
        <v>91</v>
      </c>
      <c r="B30" s="51" t="s">
        <v>134</v>
      </c>
      <c r="C30" s="205">
        <v>500</v>
      </c>
    </row>
    <row r="31" spans="1:3" x14ac:dyDescent="0.25">
      <c r="A31" s="186" t="s">
        <v>109</v>
      </c>
      <c r="B31" s="51" t="s">
        <v>135</v>
      </c>
      <c r="C31" s="205">
        <v>2400</v>
      </c>
    </row>
    <row r="32" spans="1:3" x14ac:dyDescent="0.25">
      <c r="A32" s="186" t="s">
        <v>240</v>
      </c>
      <c r="B32" s="51" t="s">
        <v>136</v>
      </c>
      <c r="C32" s="205">
        <v>1400</v>
      </c>
    </row>
    <row r="33" spans="1:3" ht="30" x14ac:dyDescent="0.25">
      <c r="A33" s="186" t="s">
        <v>241</v>
      </c>
      <c r="B33" s="51" t="s">
        <v>137</v>
      </c>
      <c r="C33" s="205">
        <v>9000</v>
      </c>
    </row>
    <row r="34" spans="1:3" x14ac:dyDescent="0.25">
      <c r="A34" s="186" t="s">
        <v>223</v>
      </c>
      <c r="B34" s="51" t="s">
        <v>138</v>
      </c>
      <c r="C34" s="205">
        <v>15000</v>
      </c>
    </row>
    <row r="35" spans="1:3" x14ac:dyDescent="0.25">
      <c r="A35" s="186" t="s">
        <v>293</v>
      </c>
      <c r="B35" s="51" t="s">
        <v>325</v>
      </c>
      <c r="C35" s="205">
        <v>2500</v>
      </c>
    </row>
    <row r="36" spans="1:3" x14ac:dyDescent="0.25">
      <c r="A36" s="187" t="s">
        <v>38</v>
      </c>
      <c r="B36" s="78" t="s">
        <v>3</v>
      </c>
      <c r="C36" s="201">
        <f>C37+C38</f>
        <v>133000</v>
      </c>
    </row>
    <row r="37" spans="1:3" x14ac:dyDescent="0.25">
      <c r="A37" s="193" t="s">
        <v>242</v>
      </c>
      <c r="B37" s="51" t="s">
        <v>139</v>
      </c>
      <c r="C37" s="202">
        <v>60000</v>
      </c>
    </row>
    <row r="38" spans="1:3" x14ac:dyDescent="0.25">
      <c r="A38" s="192" t="s">
        <v>397</v>
      </c>
      <c r="B38" s="73" t="s">
        <v>398</v>
      </c>
      <c r="C38" s="201">
        <f>C39</f>
        <v>73000</v>
      </c>
    </row>
    <row r="39" spans="1:3" ht="30" x14ac:dyDescent="0.25">
      <c r="A39" s="193" t="s">
        <v>383</v>
      </c>
      <c r="B39" s="51" t="s">
        <v>414</v>
      </c>
      <c r="C39" s="202">
        <v>73000</v>
      </c>
    </row>
    <row r="40" spans="1:3" hidden="1" x14ac:dyDescent="0.25">
      <c r="A40" s="187" t="s">
        <v>243</v>
      </c>
      <c r="B40" s="78" t="s">
        <v>4</v>
      </c>
      <c r="C40" s="201">
        <f>C41+C45</f>
        <v>0</v>
      </c>
    </row>
    <row r="41" spans="1:3" hidden="1" x14ac:dyDescent="0.25">
      <c r="A41" s="194" t="s">
        <v>244</v>
      </c>
      <c r="B41" s="195" t="s">
        <v>142</v>
      </c>
      <c r="C41" s="207">
        <f>C42+C44+C43</f>
        <v>0</v>
      </c>
    </row>
    <row r="42" spans="1:3" hidden="1" x14ac:dyDescent="0.25">
      <c r="A42" s="190" t="s">
        <v>245</v>
      </c>
      <c r="B42" s="191" t="s">
        <v>326</v>
      </c>
      <c r="C42" s="204"/>
    </row>
    <row r="43" spans="1:3" hidden="1" x14ac:dyDescent="0.25">
      <c r="A43" s="190" t="s">
        <v>246</v>
      </c>
      <c r="B43" s="191" t="s">
        <v>203</v>
      </c>
      <c r="C43" s="204"/>
    </row>
    <row r="44" spans="1:3" hidden="1" x14ac:dyDescent="0.25">
      <c r="A44" s="190" t="s">
        <v>247</v>
      </c>
      <c r="B44" s="191" t="s">
        <v>327</v>
      </c>
      <c r="C44" s="204"/>
    </row>
    <row r="45" spans="1:3" hidden="1" x14ac:dyDescent="0.25">
      <c r="A45" s="196" t="s">
        <v>248</v>
      </c>
      <c r="B45" s="73" t="s">
        <v>215</v>
      </c>
      <c r="C45" s="201">
        <f>C46</f>
        <v>0</v>
      </c>
    </row>
    <row r="46" spans="1:3" ht="30" hidden="1" x14ac:dyDescent="0.25">
      <c r="A46" s="186" t="s">
        <v>249</v>
      </c>
      <c r="B46" s="51" t="s">
        <v>177</v>
      </c>
      <c r="C46" s="202"/>
    </row>
    <row r="47" spans="1:3" ht="29.25" x14ac:dyDescent="0.25">
      <c r="A47" s="187" t="s">
        <v>250</v>
      </c>
      <c r="B47" s="78" t="s">
        <v>382</v>
      </c>
      <c r="C47" s="201">
        <f>C48+C49+C50</f>
        <v>41375</v>
      </c>
    </row>
    <row r="48" spans="1:3" x14ac:dyDescent="0.25">
      <c r="A48" s="186" t="s">
        <v>251</v>
      </c>
      <c r="B48" s="51" t="s">
        <v>5</v>
      </c>
      <c r="C48" s="202">
        <v>22804</v>
      </c>
    </row>
    <row r="49" spans="1:5" x14ac:dyDescent="0.25">
      <c r="A49" s="186" t="s">
        <v>252</v>
      </c>
      <c r="B49" s="51" t="s">
        <v>6</v>
      </c>
      <c r="C49" s="202">
        <v>17521</v>
      </c>
    </row>
    <row r="50" spans="1:5" ht="30" x14ac:dyDescent="0.25">
      <c r="A50" s="197" t="s">
        <v>812</v>
      </c>
      <c r="B50" s="51" t="s">
        <v>813</v>
      </c>
      <c r="C50" s="202">
        <v>1050</v>
      </c>
    </row>
    <row r="51" spans="1:5" x14ac:dyDescent="0.25">
      <c r="A51" s="164"/>
      <c r="B51" s="165" t="s">
        <v>173</v>
      </c>
      <c r="C51" s="200">
        <f>C52+C58</f>
        <v>13275904</v>
      </c>
    </row>
    <row r="52" spans="1:5" x14ac:dyDescent="0.25">
      <c r="A52" s="187" t="s">
        <v>253</v>
      </c>
      <c r="B52" s="78" t="s">
        <v>26</v>
      </c>
      <c r="C52" s="201">
        <f>C53</f>
        <v>12529820</v>
      </c>
    </row>
    <row r="53" spans="1:5" x14ac:dyDescent="0.25">
      <c r="A53" s="192" t="s">
        <v>254</v>
      </c>
      <c r="B53" s="73" t="s">
        <v>278</v>
      </c>
      <c r="C53" s="201">
        <f>C54+C55+C56+C57</f>
        <v>12529820</v>
      </c>
    </row>
    <row r="54" spans="1:5" ht="30" x14ac:dyDescent="0.25">
      <c r="A54" s="75" t="s">
        <v>255</v>
      </c>
      <c r="B54" s="51" t="s">
        <v>277</v>
      </c>
      <c r="C54" s="202">
        <v>9435577</v>
      </c>
    </row>
    <row r="55" spans="1:5" ht="60" x14ac:dyDescent="0.25">
      <c r="A55" s="75" t="s">
        <v>256</v>
      </c>
      <c r="B55" s="51" t="s">
        <v>279</v>
      </c>
      <c r="C55" s="202">
        <v>565752</v>
      </c>
    </row>
    <row r="56" spans="1:5" ht="30" x14ac:dyDescent="0.25">
      <c r="A56" s="75" t="s">
        <v>377</v>
      </c>
      <c r="B56" s="51" t="s">
        <v>806</v>
      </c>
      <c r="C56" s="202">
        <v>2528491</v>
      </c>
    </row>
    <row r="57" spans="1:5" ht="30" hidden="1" x14ac:dyDescent="0.25">
      <c r="A57" s="75" t="s">
        <v>257</v>
      </c>
      <c r="B57" s="51" t="s">
        <v>280</v>
      </c>
      <c r="C57" s="202">
        <v>0</v>
      </c>
    </row>
    <row r="58" spans="1:5" x14ac:dyDescent="0.25">
      <c r="A58" s="73" t="s">
        <v>258</v>
      </c>
      <c r="B58" s="78" t="s">
        <v>140</v>
      </c>
      <c r="C58" s="201">
        <f>SUM(C59)</f>
        <v>746084</v>
      </c>
    </row>
    <row r="59" spans="1:5" x14ac:dyDescent="0.25">
      <c r="A59" s="75" t="s">
        <v>259</v>
      </c>
      <c r="B59" s="51" t="s">
        <v>281</v>
      </c>
      <c r="C59" s="202">
        <v>746084</v>
      </c>
    </row>
    <row r="60" spans="1:5" s="13" customFormat="1" ht="14.25" x14ac:dyDescent="0.2">
      <c r="A60" s="165"/>
      <c r="B60" s="165" t="s">
        <v>178</v>
      </c>
      <c r="C60" s="200">
        <f>SUM(C61)</f>
        <v>1462369</v>
      </c>
      <c r="D60" s="48"/>
      <c r="E60" s="48"/>
    </row>
    <row r="61" spans="1:5" x14ac:dyDescent="0.25">
      <c r="A61" s="187" t="s">
        <v>260</v>
      </c>
      <c r="B61" s="78" t="s">
        <v>378</v>
      </c>
      <c r="C61" s="201">
        <f>C62+C63+C69</f>
        <v>1462369</v>
      </c>
      <c r="D61" s="182"/>
      <c r="E61" s="182"/>
    </row>
    <row r="62" spans="1:5" x14ac:dyDescent="0.25">
      <c r="A62" s="82" t="s">
        <v>362</v>
      </c>
      <c r="B62" s="77" t="s">
        <v>379</v>
      </c>
      <c r="C62" s="201">
        <v>0</v>
      </c>
      <c r="D62" s="182"/>
      <c r="E62" s="182"/>
    </row>
    <row r="63" spans="1:5" ht="29.25" x14ac:dyDescent="0.25">
      <c r="A63" s="192" t="s">
        <v>261</v>
      </c>
      <c r="B63" s="73" t="s">
        <v>380</v>
      </c>
      <c r="C63" s="201">
        <f>C64+C65+C66+C67+C68</f>
        <v>1394533</v>
      </c>
      <c r="D63" s="182"/>
      <c r="E63" s="182"/>
    </row>
    <row r="64" spans="1:5" ht="29.25" hidden="1" customHeight="1" x14ac:dyDescent="0.25">
      <c r="A64" s="186" t="s">
        <v>262</v>
      </c>
      <c r="B64" s="51" t="s">
        <v>141</v>
      </c>
      <c r="C64" s="202">
        <v>0</v>
      </c>
      <c r="D64" s="182"/>
      <c r="E64" s="182"/>
    </row>
    <row r="65" spans="1:5" x14ac:dyDescent="0.25">
      <c r="A65" s="186" t="s">
        <v>263</v>
      </c>
      <c r="B65" s="51" t="s">
        <v>7</v>
      </c>
      <c r="C65" s="202">
        <v>275181</v>
      </c>
      <c r="D65" s="182"/>
      <c r="E65" s="182"/>
    </row>
    <row r="66" spans="1:5" ht="30" x14ac:dyDescent="0.25">
      <c r="A66" s="186" t="s">
        <v>264</v>
      </c>
      <c r="B66" s="51" t="s">
        <v>8</v>
      </c>
      <c r="C66" s="202">
        <v>500</v>
      </c>
      <c r="D66" s="182"/>
      <c r="E66" s="182"/>
    </row>
    <row r="67" spans="1:5" x14ac:dyDescent="0.25">
      <c r="A67" s="186" t="s">
        <v>265</v>
      </c>
      <c r="B67" s="51" t="s">
        <v>9</v>
      </c>
      <c r="C67" s="202">
        <v>421429</v>
      </c>
      <c r="D67" s="182"/>
      <c r="E67" s="182"/>
    </row>
    <row r="68" spans="1:5" ht="16.5" customHeight="1" x14ac:dyDescent="0.25">
      <c r="A68" s="186" t="s">
        <v>266</v>
      </c>
      <c r="B68" s="51" t="s">
        <v>381</v>
      </c>
      <c r="C68" s="202">
        <v>697423</v>
      </c>
      <c r="D68" s="182"/>
      <c r="E68" s="182"/>
    </row>
    <row r="69" spans="1:5" x14ac:dyDescent="0.25">
      <c r="A69" s="192" t="s">
        <v>328</v>
      </c>
      <c r="B69" s="73" t="s">
        <v>282</v>
      </c>
      <c r="C69" s="201">
        <f>41178+15000+11658</f>
        <v>67836</v>
      </c>
      <c r="D69" s="182"/>
      <c r="E69" s="182"/>
    </row>
    <row r="70" spans="1:5" x14ac:dyDescent="0.25">
      <c r="A70" s="198"/>
      <c r="B70" s="165" t="s">
        <v>174</v>
      </c>
      <c r="C70" s="200">
        <f>SUM(C71:C72)</f>
        <v>5297768</v>
      </c>
    </row>
    <row r="71" spans="1:5" x14ac:dyDescent="0.25">
      <c r="A71" s="159" t="s">
        <v>179</v>
      </c>
      <c r="B71" s="9" t="s">
        <v>399</v>
      </c>
      <c r="C71" s="203">
        <v>4976210</v>
      </c>
    </row>
    <row r="72" spans="1:5" x14ac:dyDescent="0.25">
      <c r="A72" s="104" t="s">
        <v>18</v>
      </c>
      <c r="B72" s="158" t="s">
        <v>19</v>
      </c>
      <c r="C72" s="203">
        <v>321558</v>
      </c>
    </row>
    <row r="73" spans="1:5" x14ac:dyDescent="0.25">
      <c r="A73" s="198"/>
      <c r="B73" s="165" t="s">
        <v>176</v>
      </c>
      <c r="C73" s="200">
        <f>C9+C70</f>
        <v>61701387</v>
      </c>
    </row>
    <row r="74" spans="1:5" x14ac:dyDescent="0.25">
      <c r="A74" s="182"/>
      <c r="B74" s="199"/>
      <c r="C74" s="208"/>
    </row>
    <row r="75" spans="1:5" x14ac:dyDescent="0.25">
      <c r="A75" s="182" t="s">
        <v>27</v>
      </c>
      <c r="B75" s="182"/>
      <c r="C75" s="210" t="s">
        <v>28</v>
      </c>
    </row>
    <row r="82" spans="2:3" x14ac:dyDescent="0.25">
      <c r="B82" s="24"/>
      <c r="C82" s="211"/>
    </row>
  </sheetData>
  <mergeCells count="2">
    <mergeCell ref="B2:C2"/>
    <mergeCell ref="B3:C3"/>
  </mergeCells>
  <printOptions horizontalCentered="1"/>
  <pageMargins left="0.98425196850393704" right="0.98425196850393704" top="0.78740157480314965" bottom="0.78740157480314965" header="0.19685039370078741" footer="0.19685039370078741"/>
  <pageSetup paperSize="9" scale="95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2"/>
  <sheetViews>
    <sheetView workbookViewId="0">
      <selection activeCell="B19" sqref="B19"/>
    </sheetView>
  </sheetViews>
  <sheetFormatPr defaultRowHeight="12.75" x14ac:dyDescent="0.2"/>
  <cols>
    <col min="1" max="1" width="10.7109375" customWidth="1"/>
    <col min="2" max="2" width="60.7109375" customWidth="1"/>
    <col min="3" max="3" width="13" customWidth="1"/>
    <col min="4" max="4" width="14.7109375" customWidth="1"/>
    <col min="5" max="5" width="12" customWidth="1"/>
    <col min="6" max="6" width="14.140625" customWidth="1"/>
    <col min="7" max="7" width="12" customWidth="1"/>
    <col min="8" max="8" width="13" customWidth="1"/>
    <col min="9" max="9" width="14.42578125" customWidth="1"/>
  </cols>
  <sheetData>
    <row r="1" spans="1:10" ht="15.75" x14ac:dyDescent="0.25">
      <c r="A1" s="2" t="s">
        <v>165</v>
      </c>
      <c r="B1" s="2"/>
      <c r="C1" s="2"/>
      <c r="D1" s="2"/>
      <c r="E1" s="2"/>
      <c r="F1" s="2"/>
      <c r="G1" s="2"/>
      <c r="H1" s="7" t="s">
        <v>167</v>
      </c>
    </row>
    <row r="2" spans="1:10" ht="15" x14ac:dyDescent="0.25">
      <c r="A2" s="2"/>
      <c r="B2" s="2"/>
      <c r="C2" s="2"/>
      <c r="D2" s="2"/>
      <c r="E2" s="2"/>
      <c r="F2" s="2"/>
      <c r="G2" s="2"/>
      <c r="H2" s="62" t="s">
        <v>825</v>
      </c>
    </row>
    <row r="3" spans="1:10" ht="15" x14ac:dyDescent="0.25">
      <c r="A3" s="2"/>
      <c r="B3" s="2"/>
      <c r="C3" s="2"/>
      <c r="D3" s="2"/>
      <c r="E3" s="2"/>
      <c r="F3" s="2"/>
      <c r="G3" s="2"/>
      <c r="H3" s="53" t="s">
        <v>824</v>
      </c>
    </row>
    <row r="4" spans="1:10" ht="20.25" x14ac:dyDescent="0.3">
      <c r="A4" s="411" t="s">
        <v>810</v>
      </c>
      <c r="B4" s="411"/>
      <c r="C4" s="411"/>
      <c r="D4" s="411"/>
      <c r="E4" s="411"/>
      <c r="F4" s="411"/>
      <c r="G4" s="411"/>
      <c r="H4" s="411"/>
    </row>
    <row r="5" spans="1:10" ht="20.25" x14ac:dyDescent="0.3">
      <c r="A5" s="414" t="s">
        <v>357</v>
      </c>
      <c r="B5" s="414"/>
      <c r="C5" s="414"/>
      <c r="D5" s="414"/>
      <c r="E5" s="414"/>
      <c r="F5" s="414"/>
      <c r="G5" s="414"/>
      <c r="H5" s="414"/>
    </row>
    <row r="6" spans="1:10" ht="20.25" x14ac:dyDescent="0.3">
      <c r="A6" s="150"/>
      <c r="B6" s="150"/>
      <c r="C6" s="150"/>
      <c r="D6" s="150"/>
      <c r="E6" s="150"/>
      <c r="F6" s="150"/>
      <c r="G6" s="150"/>
      <c r="H6" s="151" t="s">
        <v>355</v>
      </c>
    </row>
    <row r="7" spans="1:10" s="20" customFormat="1" ht="14.25" x14ac:dyDescent="0.2">
      <c r="A7" s="413" t="s">
        <v>227</v>
      </c>
      <c r="B7" s="413" t="s">
        <v>30</v>
      </c>
      <c r="C7" s="413" t="s">
        <v>815</v>
      </c>
      <c r="D7" s="412" t="s">
        <v>54</v>
      </c>
      <c r="E7" s="412"/>
      <c r="F7" s="412"/>
      <c r="G7" s="412"/>
      <c r="H7" s="412"/>
    </row>
    <row r="8" spans="1:10" s="20" customFormat="1" ht="71.25" x14ac:dyDescent="0.2">
      <c r="A8" s="413"/>
      <c r="B8" s="413"/>
      <c r="C8" s="413"/>
      <c r="D8" s="102" t="s">
        <v>268</v>
      </c>
      <c r="E8" s="102" t="s">
        <v>269</v>
      </c>
      <c r="F8" s="102" t="s">
        <v>26</v>
      </c>
      <c r="G8" s="102" t="s">
        <v>271</v>
      </c>
      <c r="H8" s="102" t="s">
        <v>811</v>
      </c>
    </row>
    <row r="9" spans="1:10" s="21" customFormat="1" ht="16.5" x14ac:dyDescent="0.25">
      <c r="A9" s="152"/>
      <c r="B9" s="153" t="s">
        <v>29</v>
      </c>
      <c r="C9" s="154">
        <f t="shared" ref="C9:H9" si="0">C10+C11+C12+C13+C14+C16+C17+C18+C15</f>
        <v>56372642</v>
      </c>
      <c r="D9" s="154">
        <f t="shared" si="0"/>
        <v>40661471</v>
      </c>
      <c r="E9" s="155">
        <f t="shared" si="0"/>
        <v>1522519</v>
      </c>
      <c r="F9" s="155">
        <f t="shared" si="0"/>
        <v>10001329</v>
      </c>
      <c r="G9" s="155">
        <f t="shared" si="0"/>
        <v>746084</v>
      </c>
      <c r="H9" s="155">
        <f t="shared" si="0"/>
        <v>3441239</v>
      </c>
    </row>
    <row r="10" spans="1:10" ht="15" x14ac:dyDescent="0.25">
      <c r="A10" s="156" t="s">
        <v>31</v>
      </c>
      <c r="B10" s="9" t="s">
        <v>10</v>
      </c>
      <c r="C10" s="36">
        <f>D10+E10+F10+G10+H10</f>
        <v>5779106</v>
      </c>
      <c r="D10" s="15">
        <f>'3.pielikums'!D10</f>
        <v>4822227</v>
      </c>
      <c r="E10" s="15">
        <f>'3.pielikums'!E10</f>
        <v>84000</v>
      </c>
      <c r="F10" s="15">
        <f>'3.pielikums'!F10</f>
        <v>0</v>
      </c>
      <c r="G10" s="15">
        <f>'3.pielikums'!G10</f>
        <v>667007</v>
      </c>
      <c r="H10" s="15">
        <f>'3.pielikums'!H10</f>
        <v>205872</v>
      </c>
      <c r="J10" s="16"/>
    </row>
    <row r="11" spans="1:10" ht="15" x14ac:dyDescent="0.25">
      <c r="A11" s="156" t="s">
        <v>32</v>
      </c>
      <c r="B11" s="9" t="s">
        <v>12</v>
      </c>
      <c r="C11" s="36">
        <f t="shared" ref="C11:C24" si="1">D11+E11+F11+G11+H11</f>
        <v>3155335</v>
      </c>
      <c r="D11" s="15">
        <f>'3.pielikums'!D27</f>
        <v>2889911</v>
      </c>
      <c r="E11" s="15">
        <f>'3.pielikums'!E27</f>
        <v>210300</v>
      </c>
      <c r="F11" s="15">
        <f>'3.pielikums'!F27</f>
        <v>0</v>
      </c>
      <c r="G11" s="17">
        <f>'3.pielikums'!G27</f>
        <v>0</v>
      </c>
      <c r="H11" s="15">
        <f>'3.pielikums'!H27</f>
        <v>55124</v>
      </c>
    </row>
    <row r="12" spans="1:10" ht="15" x14ac:dyDescent="0.25">
      <c r="A12" s="156" t="s">
        <v>33</v>
      </c>
      <c r="B12" s="9" t="s">
        <v>13</v>
      </c>
      <c r="C12" s="36">
        <f t="shared" si="1"/>
        <v>3963571</v>
      </c>
      <c r="D12" s="15">
        <f>'3.pielikums'!D32</f>
        <v>1862646</v>
      </c>
      <c r="E12" s="15">
        <f>'3.pielikums'!E32</f>
        <v>79950</v>
      </c>
      <c r="F12" s="15">
        <f>'3.pielikums'!F32</f>
        <v>0</v>
      </c>
      <c r="G12" s="17">
        <f>'3.pielikums'!G32</f>
        <v>42215</v>
      </c>
      <c r="H12" s="15">
        <f>'3.pielikums'!H32</f>
        <v>1978760</v>
      </c>
    </row>
    <row r="13" spans="1:10" ht="15" x14ac:dyDescent="0.25">
      <c r="A13" s="156" t="s">
        <v>34</v>
      </c>
      <c r="B13" s="9" t="s">
        <v>14</v>
      </c>
      <c r="C13" s="36">
        <f t="shared" si="1"/>
        <v>1651969</v>
      </c>
      <c r="D13" s="15">
        <f>'3.pielikums'!D53</f>
        <v>1640875</v>
      </c>
      <c r="E13" s="15">
        <f>'3.pielikums'!E53</f>
        <v>0</v>
      </c>
      <c r="F13" s="15">
        <f>'3.pielikums'!F53</f>
        <v>0</v>
      </c>
      <c r="G13" s="17">
        <f>'3.pielikums'!G53</f>
        <v>0</v>
      </c>
      <c r="H13" s="15">
        <f>'3.pielikums'!H53</f>
        <v>11094</v>
      </c>
    </row>
    <row r="14" spans="1:10" ht="15" x14ac:dyDescent="0.25">
      <c r="A14" s="156" t="s">
        <v>35</v>
      </c>
      <c r="B14" s="9" t="s">
        <v>180</v>
      </c>
      <c r="C14" s="36">
        <f t="shared" si="1"/>
        <v>5446149</v>
      </c>
      <c r="D14" s="15">
        <f>'3.pielikums'!D62</f>
        <v>4286860</v>
      </c>
      <c r="E14" s="15">
        <f>'3.pielikums'!E62</f>
        <v>116700</v>
      </c>
      <c r="F14" s="15">
        <f>'3.pielikums'!F62</f>
        <v>1005000</v>
      </c>
      <c r="G14" s="17">
        <f>'3.pielikums'!G62</f>
        <v>0</v>
      </c>
      <c r="H14" s="15">
        <f>'3.pielikums'!H62</f>
        <v>37589</v>
      </c>
    </row>
    <row r="15" spans="1:10" ht="15" x14ac:dyDescent="0.25">
      <c r="A15" s="156" t="s">
        <v>163</v>
      </c>
      <c r="B15" s="9" t="s">
        <v>164</v>
      </c>
      <c r="C15" s="36">
        <f t="shared" si="1"/>
        <v>120095</v>
      </c>
      <c r="D15" s="15">
        <f>'3.pielikums'!D71</f>
        <v>120095</v>
      </c>
      <c r="E15" s="15">
        <f>'3.pielikums'!E71</f>
        <v>0</v>
      </c>
      <c r="F15" s="15">
        <f>'3.pielikums'!F71</f>
        <v>0</v>
      </c>
      <c r="G15" s="17">
        <f>'3.pielikums'!G71</f>
        <v>0</v>
      </c>
      <c r="H15" s="15">
        <f>'3.pielikums'!H71</f>
        <v>0</v>
      </c>
    </row>
    <row r="16" spans="1:10" ht="15" x14ac:dyDescent="0.25">
      <c r="A16" s="156" t="s">
        <v>36</v>
      </c>
      <c r="B16" s="9" t="s">
        <v>15</v>
      </c>
      <c r="C16" s="36">
        <f t="shared" si="1"/>
        <v>6173150</v>
      </c>
      <c r="D16" s="15">
        <f>'3.pielikums'!D77</f>
        <v>5649158</v>
      </c>
      <c r="E16" s="15">
        <f>'3.pielikums'!E77</f>
        <v>419016</v>
      </c>
      <c r="F16" s="15">
        <f>'3.pielikums'!F77</f>
        <v>19965</v>
      </c>
      <c r="G16" s="17">
        <f>'3.pielikums'!G77</f>
        <v>19020</v>
      </c>
      <c r="H16" s="15">
        <f>'3.pielikums'!H77</f>
        <v>65991</v>
      </c>
    </row>
    <row r="17" spans="1:9" ht="15" x14ac:dyDescent="0.25">
      <c r="A17" s="156" t="s">
        <v>37</v>
      </c>
      <c r="B17" s="9" t="s">
        <v>16</v>
      </c>
      <c r="C17" s="36">
        <f t="shared" si="1"/>
        <v>25500099</v>
      </c>
      <c r="D17" s="15">
        <f>'3.pielikums'!D105</f>
        <v>15224772</v>
      </c>
      <c r="E17" s="15">
        <f>'3.pielikums'!E105</f>
        <v>574813</v>
      </c>
      <c r="F17" s="15">
        <f>'3.pielikums'!F105</f>
        <v>8633215</v>
      </c>
      <c r="G17" s="15">
        <f>'3.pielikums'!G105</f>
        <v>14700</v>
      </c>
      <c r="H17" s="15">
        <f>'3.pielikums'!H105</f>
        <v>1052599</v>
      </c>
    </row>
    <row r="18" spans="1:9" ht="15" x14ac:dyDescent="0.25">
      <c r="A18" s="157" t="s">
        <v>38</v>
      </c>
      <c r="B18" s="158" t="s">
        <v>17</v>
      </c>
      <c r="C18" s="36">
        <f t="shared" si="1"/>
        <v>4583168</v>
      </c>
      <c r="D18" s="17">
        <f>'3.pielikums'!D138</f>
        <v>4164927</v>
      </c>
      <c r="E18" s="17">
        <f>'3.pielikums'!E138</f>
        <v>37740</v>
      </c>
      <c r="F18" s="17">
        <f>'3.pielikums'!F138</f>
        <v>343149</v>
      </c>
      <c r="G18" s="17">
        <f>'3.pielikums'!G138</f>
        <v>3142</v>
      </c>
      <c r="H18" s="17">
        <f>'3.pielikums'!H138</f>
        <v>34210</v>
      </c>
    </row>
    <row r="19" spans="1:9" s="21" customFormat="1" ht="16.5" x14ac:dyDescent="0.25">
      <c r="A19" s="152"/>
      <c r="B19" s="152" t="s">
        <v>53</v>
      </c>
      <c r="C19" s="154">
        <f>C20+C21+C27</f>
        <v>5328745</v>
      </c>
      <c r="D19" s="154">
        <f>D20+D21</f>
        <v>665283</v>
      </c>
      <c r="E19" s="154">
        <f>E20+E21</f>
        <v>0</v>
      </c>
      <c r="F19" s="154">
        <f>F20+F21</f>
        <v>2528491</v>
      </c>
      <c r="G19" s="154">
        <f>G20+G21</f>
        <v>0</v>
      </c>
      <c r="H19" s="154">
        <f>H20+H21</f>
        <v>1534971</v>
      </c>
    </row>
    <row r="20" spans="1:9" ht="16.5" customHeight="1" x14ac:dyDescent="0.25">
      <c r="A20" s="149" t="s">
        <v>181</v>
      </c>
      <c r="B20" s="159" t="s">
        <v>182</v>
      </c>
      <c r="C20" s="36">
        <f t="shared" si="1"/>
        <v>4063462</v>
      </c>
      <c r="D20" s="15">
        <f>'3.pielikums'!D171</f>
        <v>0</v>
      </c>
      <c r="E20" s="15">
        <f>'3.pielikums'!E171</f>
        <v>0</v>
      </c>
      <c r="F20" s="15">
        <f>'3.pielikums'!F171</f>
        <v>2528491</v>
      </c>
      <c r="G20" s="15">
        <f>'3.pielikums'!G171</f>
        <v>0</v>
      </c>
      <c r="H20" s="15">
        <f>'3.pielikums'!H171</f>
        <v>1534971</v>
      </c>
    </row>
    <row r="21" spans="1:9" ht="17.25" customHeight="1" x14ac:dyDescent="0.25">
      <c r="A21" s="149" t="s">
        <v>98</v>
      </c>
      <c r="B21" s="9" t="s">
        <v>166</v>
      </c>
      <c r="C21" s="36">
        <f>D21+E21+F21+G21+H21</f>
        <v>665283</v>
      </c>
      <c r="D21" s="15">
        <f>'3.pielikums'!D172</f>
        <v>665283</v>
      </c>
      <c r="E21" s="15">
        <f>'3.pielikums'!E172</f>
        <v>0</v>
      </c>
      <c r="F21" s="15">
        <f>'3.pielikums'!F172</f>
        <v>0</v>
      </c>
      <c r="G21" s="15">
        <f>'3.pielikums'!G172</f>
        <v>0</v>
      </c>
      <c r="H21" s="15">
        <f>'3.pielikums'!H172</f>
        <v>0</v>
      </c>
    </row>
    <row r="22" spans="1:9" ht="15.75" customHeight="1" x14ac:dyDescent="0.2">
      <c r="A22" s="149"/>
      <c r="B22" s="168" t="s">
        <v>329</v>
      </c>
      <c r="C22" s="169">
        <f t="shared" si="1"/>
        <v>40000</v>
      </c>
      <c r="D22" s="169">
        <f>'3.pielikums'!D173</f>
        <v>40000</v>
      </c>
      <c r="E22" s="169">
        <f>'3.pielikums'!E173</f>
        <v>0</v>
      </c>
      <c r="F22" s="169">
        <f>'3.pielikums'!F173</f>
        <v>0</v>
      </c>
      <c r="G22" s="169">
        <f>'3.pielikums'!G173</f>
        <v>0</v>
      </c>
      <c r="H22" s="169">
        <f>'3.pielikums'!H173</f>
        <v>0</v>
      </c>
    </row>
    <row r="23" spans="1:9" x14ac:dyDescent="0.2">
      <c r="A23" s="149"/>
      <c r="B23" s="168" t="s">
        <v>804</v>
      </c>
      <c r="C23" s="169">
        <f t="shared" si="1"/>
        <v>20000</v>
      </c>
      <c r="D23" s="169">
        <f>'3.pielikums'!D174</f>
        <v>20000</v>
      </c>
      <c r="E23" s="169">
        <f>'3.pielikums'!E174</f>
        <v>0</v>
      </c>
      <c r="F23" s="169">
        <f>'3.pielikums'!F174</f>
        <v>0</v>
      </c>
      <c r="G23" s="169">
        <f>'3.pielikums'!G174</f>
        <v>0</v>
      </c>
      <c r="H23" s="169">
        <f>'3.pielikums'!H174</f>
        <v>0</v>
      </c>
    </row>
    <row r="24" spans="1:9" ht="15.75" x14ac:dyDescent="0.25">
      <c r="A24" s="101"/>
      <c r="B24" s="168" t="s">
        <v>149</v>
      </c>
      <c r="C24" s="169">
        <f t="shared" si="1"/>
        <v>517943</v>
      </c>
      <c r="D24" s="169">
        <f>'3.pielikums'!D175</f>
        <v>517943</v>
      </c>
      <c r="E24" s="169">
        <f>'3.pielikums'!E175</f>
        <v>0</v>
      </c>
      <c r="F24" s="169">
        <f>'3.pielikums'!F175</f>
        <v>0</v>
      </c>
      <c r="G24" s="169">
        <f>'3.pielikums'!G175</f>
        <v>0</v>
      </c>
      <c r="H24" s="169">
        <f>'3.pielikums'!H175</f>
        <v>0</v>
      </c>
      <c r="I24" s="12"/>
    </row>
    <row r="25" spans="1:9" ht="15.75" x14ac:dyDescent="0.25">
      <c r="A25" s="101"/>
      <c r="B25" s="168" t="s">
        <v>816</v>
      </c>
      <c r="C25" s="169">
        <f t="shared" ref="C25:C26" si="2">D25+E25+F25+G25+H25</f>
        <v>37340</v>
      </c>
      <c r="D25" s="169">
        <f>'3.pielikums'!D176</f>
        <v>37340</v>
      </c>
      <c r="E25" s="169">
        <f>'3.pielikums'!E176</f>
        <v>0</v>
      </c>
      <c r="F25" s="169">
        <f>'3.pielikums'!F176</f>
        <v>0</v>
      </c>
      <c r="G25" s="169">
        <f>'3.pielikums'!G176</f>
        <v>0</v>
      </c>
      <c r="H25" s="169">
        <f>'3.pielikums'!H176</f>
        <v>0</v>
      </c>
      <c r="I25" s="12"/>
    </row>
    <row r="26" spans="1:9" ht="15.75" x14ac:dyDescent="0.25">
      <c r="A26" s="101"/>
      <c r="B26" s="168" t="s">
        <v>330</v>
      </c>
      <c r="C26" s="169">
        <f t="shared" si="2"/>
        <v>50000</v>
      </c>
      <c r="D26" s="169">
        <f>'3.pielikums'!D177</f>
        <v>50000</v>
      </c>
      <c r="E26" s="169">
        <f>'3.pielikums'!E177</f>
        <v>0</v>
      </c>
      <c r="F26" s="169">
        <f>'3.pielikums'!F177</f>
        <v>0</v>
      </c>
      <c r="G26" s="169">
        <f>'3.pielikums'!G177</f>
        <v>0</v>
      </c>
      <c r="H26" s="169">
        <f>'3.pielikums'!H177</f>
        <v>0</v>
      </c>
      <c r="I26" s="12"/>
    </row>
    <row r="27" spans="1:9" ht="15.75" x14ac:dyDescent="0.25">
      <c r="A27" s="104" t="s">
        <v>179</v>
      </c>
      <c r="B27" s="105" t="s">
        <v>396</v>
      </c>
      <c r="C27" s="15">
        <f>'3.pielikums'!C178</f>
        <v>600000</v>
      </c>
      <c r="D27" s="15"/>
      <c r="E27" s="15"/>
      <c r="F27" s="15"/>
      <c r="G27" s="15"/>
      <c r="H27" s="15"/>
      <c r="I27" s="12"/>
    </row>
    <row r="28" spans="1:9" s="22" customFormat="1" ht="21.75" customHeight="1" x14ac:dyDescent="0.25">
      <c r="A28" s="160"/>
      <c r="B28" s="161" t="s">
        <v>82</v>
      </c>
      <c r="C28" s="162">
        <f>C9+C19</f>
        <v>61701387</v>
      </c>
      <c r="D28" s="162">
        <f t="shared" ref="D28:H28" si="3">D9+D19</f>
        <v>41326754</v>
      </c>
      <c r="E28" s="162">
        <f t="shared" si="3"/>
        <v>1522519</v>
      </c>
      <c r="F28" s="162">
        <f t="shared" si="3"/>
        <v>12529820</v>
      </c>
      <c r="G28" s="162">
        <f t="shared" si="3"/>
        <v>746084</v>
      </c>
      <c r="H28" s="162">
        <f t="shared" si="3"/>
        <v>4976210</v>
      </c>
    </row>
    <row r="29" spans="1:9" s="8" customFormat="1" ht="18.75" x14ac:dyDescent="0.3">
      <c r="A29" s="3"/>
      <c r="B29" s="10"/>
      <c r="C29" s="11"/>
      <c r="D29" s="35"/>
    </row>
    <row r="30" spans="1:9" ht="18.75" x14ac:dyDescent="0.3">
      <c r="A30" s="54" t="s">
        <v>27</v>
      </c>
      <c r="B30" s="54"/>
      <c r="C30" s="55"/>
      <c r="D30" s="56"/>
      <c r="E30" s="55"/>
      <c r="F30" s="8"/>
      <c r="G30" s="8"/>
      <c r="H30" s="57" t="s">
        <v>28</v>
      </c>
    </row>
    <row r="31" spans="1:9" x14ac:dyDescent="0.2">
      <c r="C31" s="16"/>
    </row>
    <row r="32" spans="1:9" s="6" customFormat="1" ht="20.25" x14ac:dyDescent="0.3">
      <c r="C32" s="34"/>
    </row>
  </sheetData>
  <mergeCells count="6">
    <mergeCell ref="A4:H4"/>
    <mergeCell ref="D7:H7"/>
    <mergeCell ref="C7:C8"/>
    <mergeCell ref="A7:A8"/>
    <mergeCell ref="B7:B8"/>
    <mergeCell ref="A5:H5"/>
  </mergeCells>
  <phoneticPr fontId="0" type="noConversion"/>
  <printOptions horizontalCentered="1"/>
  <pageMargins left="0.78740157480314965" right="0.78740157480314965" top="0.78740157480314965" bottom="0.78740157480314965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6"/>
  <sheetViews>
    <sheetView zoomScale="90" zoomScaleNormal="90" workbookViewId="0">
      <pane ySplit="8" topLeftCell="A9" activePane="bottomLeft" state="frozen"/>
      <selection pane="bottomLeft" activeCell="J19" sqref="J19"/>
    </sheetView>
  </sheetViews>
  <sheetFormatPr defaultRowHeight="15.75" x14ac:dyDescent="0.25"/>
  <cols>
    <col min="1" max="1" width="11.5703125" style="19" customWidth="1"/>
    <col min="2" max="2" width="48.42578125" style="27" customWidth="1"/>
    <col min="3" max="3" width="14.5703125" style="1" customWidth="1"/>
    <col min="4" max="4" width="13.7109375" style="23" customWidth="1"/>
    <col min="5" max="5" width="12.140625" style="1" customWidth="1"/>
    <col min="6" max="6" width="13.28515625" style="1" customWidth="1"/>
    <col min="7" max="7" width="11.7109375" style="1" customWidth="1"/>
    <col min="8" max="8" width="13.5703125" style="1" customWidth="1"/>
    <col min="9" max="16384" width="9.140625" style="1"/>
  </cols>
  <sheetData>
    <row r="1" spans="1:8" x14ac:dyDescent="0.25">
      <c r="A1" s="19" t="s">
        <v>165</v>
      </c>
      <c r="H1" s="47" t="s">
        <v>80</v>
      </c>
    </row>
    <row r="2" spans="1:8" x14ac:dyDescent="0.25">
      <c r="H2" s="53" t="s">
        <v>825</v>
      </c>
    </row>
    <row r="3" spans="1:8" x14ac:dyDescent="0.25">
      <c r="H3" s="53" t="s">
        <v>824</v>
      </c>
    </row>
    <row r="4" spans="1:8" x14ac:dyDescent="0.25">
      <c r="A4" s="415" t="s">
        <v>810</v>
      </c>
      <c r="B4" s="416"/>
      <c r="C4" s="416"/>
      <c r="D4" s="416"/>
      <c r="E4" s="416"/>
      <c r="F4" s="416"/>
      <c r="G4" s="416"/>
      <c r="H4" s="416"/>
    </row>
    <row r="5" spans="1:8" x14ac:dyDescent="0.25">
      <c r="A5" s="415" t="s">
        <v>81</v>
      </c>
      <c r="B5" s="416"/>
      <c r="C5" s="416"/>
      <c r="D5" s="416"/>
      <c r="E5" s="416"/>
      <c r="F5" s="416"/>
      <c r="G5" s="416"/>
      <c r="H5" s="416"/>
    </row>
    <row r="6" spans="1:8" x14ac:dyDescent="0.25">
      <c r="H6" s="7" t="s">
        <v>355</v>
      </c>
    </row>
    <row r="7" spans="1:8" x14ac:dyDescent="0.25">
      <c r="A7" s="419" t="s">
        <v>205</v>
      </c>
      <c r="B7" s="421" t="s">
        <v>30</v>
      </c>
      <c r="C7" s="419" t="s">
        <v>814</v>
      </c>
      <c r="D7" s="417" t="s">
        <v>54</v>
      </c>
      <c r="E7" s="418"/>
      <c r="F7" s="418"/>
      <c r="G7" s="418"/>
      <c r="H7" s="418"/>
    </row>
    <row r="8" spans="1:8" s="24" customFormat="1" ht="72" x14ac:dyDescent="0.25">
      <c r="A8" s="420"/>
      <c r="B8" s="422"/>
      <c r="C8" s="420"/>
      <c r="D8" s="69" t="s">
        <v>268</v>
      </c>
      <c r="E8" s="69" t="s">
        <v>269</v>
      </c>
      <c r="F8" s="69" t="s">
        <v>270</v>
      </c>
      <c r="G8" s="69" t="s">
        <v>271</v>
      </c>
      <c r="H8" s="69" t="s">
        <v>811</v>
      </c>
    </row>
    <row r="9" spans="1:8" s="25" customFormat="1" ht="36" customHeight="1" x14ac:dyDescent="0.25">
      <c r="A9" s="70"/>
      <c r="B9" s="67" t="s">
        <v>29</v>
      </c>
      <c r="C9" s="71">
        <f>SUM(D9+E9+F9+G9+H9)</f>
        <v>56372642</v>
      </c>
      <c r="D9" s="71">
        <f>SUM(D10+D27+D32+D53+D62+D77+D105+D138+D71)</f>
        <v>40661471</v>
      </c>
      <c r="E9" s="71">
        <f>SUM(E10+E27+E32+E53+E62+E77+E105+E138+E71)</f>
        <v>1522519</v>
      </c>
      <c r="F9" s="71">
        <f>SUM(F10+F27+F32+F53+F62+F77+F105+F138+F71)</f>
        <v>10001329</v>
      </c>
      <c r="G9" s="71">
        <f>SUM(G10+G27+G32+G53+G62+G77+G105+G138+G71)</f>
        <v>746084</v>
      </c>
      <c r="H9" s="71">
        <f>SUM(H10+H27+H32+H53+H62+H77+H105+H138+H71)</f>
        <v>3441239</v>
      </c>
    </row>
    <row r="10" spans="1:8" s="25" customFormat="1" x14ac:dyDescent="0.25">
      <c r="A10" s="72" t="s">
        <v>31</v>
      </c>
      <c r="B10" s="49" t="s">
        <v>10</v>
      </c>
      <c r="C10" s="50">
        <f t="shared" ref="C10:C93" si="0">SUM(D10+E10+F10+G10+H10)</f>
        <v>5779106</v>
      </c>
      <c r="D10" s="50">
        <f>SUM(D11+D15+D19+D20+D21+D22+D26)</f>
        <v>4822227</v>
      </c>
      <c r="E10" s="50">
        <f>SUM(E11+E15+E19+E20+E21+E22+E26)</f>
        <v>84000</v>
      </c>
      <c r="F10" s="50">
        <f>SUM(F11+F15+F19+F20+F21+F22+F26)</f>
        <v>0</v>
      </c>
      <c r="G10" s="50">
        <f>SUM(G11+G15+G19+G20+G21+G22+G26)</f>
        <v>667007</v>
      </c>
      <c r="H10" s="50">
        <f>SUM(H11+H15+H19+H20+H21+H22+H26)</f>
        <v>205872</v>
      </c>
    </row>
    <row r="11" spans="1:8" x14ac:dyDescent="0.25">
      <c r="A11" s="73" t="s">
        <v>41</v>
      </c>
      <c r="B11" s="28" t="s">
        <v>272</v>
      </c>
      <c r="C11" s="36">
        <f>SUM(D11+E11+F11+G11+H11)</f>
        <v>3514506</v>
      </c>
      <c r="D11" s="74">
        <f>D12+D13+D14</f>
        <v>3396426</v>
      </c>
      <c r="E11" s="74">
        <f>E12+E13+E14</f>
        <v>84000</v>
      </c>
      <c r="F11" s="74">
        <f>F12+F13+F14</f>
        <v>0</v>
      </c>
      <c r="G11" s="74">
        <f>G12+G13+G14</f>
        <v>0</v>
      </c>
      <c r="H11" s="74">
        <f>H12+H13+H14</f>
        <v>34080</v>
      </c>
    </row>
    <row r="12" spans="1:8" s="5" customFormat="1" x14ac:dyDescent="0.25">
      <c r="A12" s="75" t="s">
        <v>204</v>
      </c>
      <c r="B12" s="63" t="s">
        <v>206</v>
      </c>
      <c r="C12" s="39">
        <f>SUM(D12:H12)</f>
        <v>3475472</v>
      </c>
      <c r="D12" s="103">
        <v>3391426</v>
      </c>
      <c r="E12" s="40">
        <v>84000</v>
      </c>
      <c r="F12" s="38"/>
      <c r="G12" s="38"/>
      <c r="H12" s="38">
        <f>46</f>
        <v>46</v>
      </c>
    </row>
    <row r="13" spans="1:8" s="5" customFormat="1" ht="30" x14ac:dyDescent="0.25">
      <c r="A13" s="76" t="s">
        <v>384</v>
      </c>
      <c r="B13" s="64" t="s">
        <v>385</v>
      </c>
      <c r="C13" s="39">
        <f>SUM(D13:H13)</f>
        <v>29766</v>
      </c>
      <c r="D13" s="103"/>
      <c r="E13" s="40"/>
      <c r="F13" s="38"/>
      <c r="G13" s="38"/>
      <c r="H13" s="38">
        <v>29766</v>
      </c>
    </row>
    <row r="14" spans="1:8" s="5" customFormat="1" ht="45" x14ac:dyDescent="0.25">
      <c r="A14" s="76" t="s">
        <v>386</v>
      </c>
      <c r="B14" s="64" t="s">
        <v>400</v>
      </c>
      <c r="C14" s="39">
        <f>SUM(D14:H14)</f>
        <v>9268</v>
      </c>
      <c r="D14" s="103">
        <v>5000</v>
      </c>
      <c r="E14" s="40"/>
      <c r="F14" s="38"/>
      <c r="G14" s="38"/>
      <c r="H14" s="38">
        <v>4268</v>
      </c>
    </row>
    <row r="15" spans="1:8" x14ac:dyDescent="0.25">
      <c r="A15" s="73" t="s">
        <v>39</v>
      </c>
      <c r="B15" s="28" t="s">
        <v>65</v>
      </c>
      <c r="C15" s="41">
        <f>SUM(C16:C18)</f>
        <v>314442</v>
      </c>
      <c r="D15" s="36">
        <f>D16+D18+D17</f>
        <v>314442</v>
      </c>
      <c r="E15" s="36">
        <f>E16+E18+E17</f>
        <v>0</v>
      </c>
      <c r="F15" s="36">
        <f>F16+F18+F17</f>
        <v>0</v>
      </c>
      <c r="G15" s="36">
        <f>G16+G18+G17</f>
        <v>0</v>
      </c>
      <c r="H15" s="36">
        <f>H16+H18+H17</f>
        <v>0</v>
      </c>
    </row>
    <row r="16" spans="1:8" s="5" customFormat="1" ht="30" x14ac:dyDescent="0.25">
      <c r="A16" s="76" t="s">
        <v>151</v>
      </c>
      <c r="B16" s="64" t="s">
        <v>796</v>
      </c>
      <c r="C16" s="39">
        <f t="shared" si="0"/>
        <v>43000</v>
      </c>
      <c r="D16" s="38">
        <v>43000</v>
      </c>
      <c r="E16" s="38"/>
      <c r="F16" s="38"/>
      <c r="G16" s="38"/>
      <c r="H16" s="40"/>
    </row>
    <row r="17" spans="1:8" s="5" customFormat="1" ht="30" x14ac:dyDescent="0.25">
      <c r="A17" s="75" t="s">
        <v>152</v>
      </c>
      <c r="B17" s="63" t="s">
        <v>797</v>
      </c>
      <c r="C17" s="39">
        <f t="shared" si="0"/>
        <v>196332</v>
      </c>
      <c r="D17" s="40">
        <v>196332</v>
      </c>
      <c r="E17" s="38"/>
      <c r="F17" s="38"/>
      <c r="G17" s="38"/>
      <c r="H17" s="38"/>
    </row>
    <row r="18" spans="1:8" s="5" customFormat="1" ht="31.5" customHeight="1" x14ac:dyDescent="0.25">
      <c r="A18" s="75" t="s">
        <v>267</v>
      </c>
      <c r="B18" s="64" t="s">
        <v>226</v>
      </c>
      <c r="C18" s="39">
        <f>SUM(D18+E18+F18+G18+H18)</f>
        <v>75110</v>
      </c>
      <c r="D18" s="40">
        <v>75110</v>
      </c>
      <c r="E18" s="38"/>
      <c r="F18" s="38"/>
      <c r="G18" s="38"/>
      <c r="H18" s="38"/>
    </row>
    <row r="19" spans="1:8" x14ac:dyDescent="0.25">
      <c r="A19" s="73" t="s">
        <v>48</v>
      </c>
      <c r="B19" s="66" t="s">
        <v>405</v>
      </c>
      <c r="C19" s="39">
        <f t="shared" si="0"/>
        <v>428694</v>
      </c>
      <c r="D19" s="39">
        <v>428694</v>
      </c>
      <c r="E19" s="37"/>
      <c r="F19" s="37"/>
      <c r="G19" s="37"/>
      <c r="H19" s="37"/>
    </row>
    <row r="20" spans="1:8" x14ac:dyDescent="0.25">
      <c r="A20" s="73" t="s">
        <v>297</v>
      </c>
      <c r="B20" s="66" t="s">
        <v>822</v>
      </c>
      <c r="C20" s="39">
        <f t="shared" si="0"/>
        <v>33000</v>
      </c>
      <c r="D20" s="39">
        <v>33000</v>
      </c>
      <c r="E20" s="37"/>
      <c r="F20" s="37"/>
      <c r="G20" s="37"/>
      <c r="H20" s="37"/>
    </row>
    <row r="21" spans="1:8" x14ac:dyDescent="0.25">
      <c r="A21" s="73" t="s">
        <v>40</v>
      </c>
      <c r="B21" s="66" t="s">
        <v>406</v>
      </c>
      <c r="C21" s="39">
        <f t="shared" si="0"/>
        <v>210000</v>
      </c>
      <c r="D21" s="39">
        <f>310000-42823-100000</f>
        <v>167177</v>
      </c>
      <c r="E21" s="37"/>
      <c r="F21" s="37"/>
      <c r="G21" s="39"/>
      <c r="H21" s="39">
        <v>42823</v>
      </c>
    </row>
    <row r="22" spans="1:8" ht="28.5" x14ac:dyDescent="0.25">
      <c r="A22" s="77" t="s">
        <v>42</v>
      </c>
      <c r="B22" s="29" t="s">
        <v>11</v>
      </c>
      <c r="C22" s="41">
        <f t="shared" si="0"/>
        <v>1019928</v>
      </c>
      <c r="D22" s="41">
        <f>D23+D24+D25</f>
        <v>223952</v>
      </c>
      <c r="E22" s="41">
        <f>E23+E24+E25</f>
        <v>0</v>
      </c>
      <c r="F22" s="41">
        <f>F23+F24+F25</f>
        <v>0</v>
      </c>
      <c r="G22" s="41">
        <f>G23+G24+G25</f>
        <v>667007</v>
      </c>
      <c r="H22" s="41">
        <f>H23+H24+H25</f>
        <v>128969</v>
      </c>
    </row>
    <row r="23" spans="1:8" s="14" customFormat="1" ht="30" x14ac:dyDescent="0.25">
      <c r="A23" s="76" t="s">
        <v>66</v>
      </c>
      <c r="B23" s="64" t="s">
        <v>69</v>
      </c>
      <c r="C23" s="39">
        <f>SUM(D23+E23+F23+G23+H23)</f>
        <v>641318</v>
      </c>
      <c r="D23" s="40">
        <v>-154658</v>
      </c>
      <c r="E23" s="40"/>
      <c r="F23" s="40"/>
      <c r="G23" s="40">
        <v>667007</v>
      </c>
      <c r="H23" s="40">
        <v>128969</v>
      </c>
    </row>
    <row r="24" spans="1:8" s="5" customFormat="1" ht="30" x14ac:dyDescent="0.25">
      <c r="A24" s="76" t="s">
        <v>67</v>
      </c>
      <c r="B24" s="64" t="s">
        <v>70</v>
      </c>
      <c r="C24" s="39">
        <f>SUM(D24+E24+F24+G24+H24)</f>
        <v>378610</v>
      </c>
      <c r="D24" s="40">
        <v>378610</v>
      </c>
      <c r="E24" s="40"/>
      <c r="F24" s="40"/>
      <c r="G24" s="40"/>
      <c r="H24" s="40"/>
    </row>
    <row r="25" spans="1:8" s="5" customFormat="1" ht="16.5" hidden="1" customHeight="1" x14ac:dyDescent="0.25">
      <c r="A25" s="170" t="s">
        <v>68</v>
      </c>
      <c r="B25" s="172" t="s">
        <v>143</v>
      </c>
      <c r="C25" s="174">
        <f t="shared" si="0"/>
        <v>0</v>
      </c>
      <c r="D25" s="40"/>
      <c r="E25" s="171"/>
      <c r="F25" s="171"/>
      <c r="G25" s="171"/>
      <c r="H25" s="171"/>
    </row>
    <row r="26" spans="1:8" x14ac:dyDescent="0.25">
      <c r="A26" s="77" t="s">
        <v>43</v>
      </c>
      <c r="B26" s="106" t="s">
        <v>407</v>
      </c>
      <c r="C26" s="39">
        <f t="shared" si="0"/>
        <v>258536</v>
      </c>
      <c r="D26" s="39">
        <f>200000+116049-8000-49513</f>
        <v>258536</v>
      </c>
      <c r="E26" s="39"/>
      <c r="F26" s="39"/>
      <c r="G26" s="39"/>
      <c r="H26" s="39"/>
    </row>
    <row r="27" spans="1:8" s="25" customFormat="1" x14ac:dyDescent="0.25">
      <c r="A27" s="72" t="s">
        <v>32</v>
      </c>
      <c r="B27" s="49" t="s">
        <v>12</v>
      </c>
      <c r="C27" s="50">
        <f t="shared" si="0"/>
        <v>3155335</v>
      </c>
      <c r="D27" s="50">
        <f>SUM(D28+D29)</f>
        <v>2889911</v>
      </c>
      <c r="E27" s="50">
        <f>SUM(E28+E29)</f>
        <v>210300</v>
      </c>
      <c r="F27" s="50">
        <f>SUM(F28+F29)</f>
        <v>0</v>
      </c>
      <c r="G27" s="50">
        <f>SUM(G28+G29)</f>
        <v>0</v>
      </c>
      <c r="H27" s="50">
        <f>SUM(H28+H29)</f>
        <v>55124</v>
      </c>
    </row>
    <row r="28" spans="1:8" ht="30" x14ac:dyDescent="0.25">
      <c r="A28" s="77" t="s">
        <v>44</v>
      </c>
      <c r="B28" s="106" t="s">
        <v>335</v>
      </c>
      <c r="C28" s="39">
        <f t="shared" si="0"/>
        <v>2830332</v>
      </c>
      <c r="D28" s="39">
        <v>2564908</v>
      </c>
      <c r="E28" s="39">
        <v>210300</v>
      </c>
      <c r="F28" s="39"/>
      <c r="G28" s="39"/>
      <c r="H28" s="39">
        <v>55124</v>
      </c>
    </row>
    <row r="29" spans="1:8" ht="28.5" x14ac:dyDescent="0.25">
      <c r="A29" s="77" t="s">
        <v>45</v>
      </c>
      <c r="B29" s="29" t="s">
        <v>71</v>
      </c>
      <c r="C29" s="41">
        <f t="shared" si="0"/>
        <v>325003</v>
      </c>
      <c r="D29" s="41">
        <f>D30+D31</f>
        <v>325003</v>
      </c>
      <c r="E29" s="41">
        <f>E30+E31</f>
        <v>0</v>
      </c>
      <c r="F29" s="36">
        <f>F30+F31</f>
        <v>0</v>
      </c>
      <c r="G29" s="36">
        <f>G30+G31</f>
        <v>0</v>
      </c>
      <c r="H29" s="36">
        <f>H30+H31</f>
        <v>0</v>
      </c>
    </row>
    <row r="30" spans="1:8" s="5" customFormat="1" ht="30" x14ac:dyDescent="0.25">
      <c r="A30" s="76" t="s">
        <v>89</v>
      </c>
      <c r="B30" s="113" t="s">
        <v>401</v>
      </c>
      <c r="C30" s="40">
        <f t="shared" si="0"/>
        <v>325003</v>
      </c>
      <c r="D30" s="40">
        <v>325003</v>
      </c>
      <c r="E30" s="40"/>
      <c r="F30" s="38"/>
      <c r="G30" s="38"/>
      <c r="H30" s="38"/>
    </row>
    <row r="31" spans="1:8" s="5" customFormat="1" ht="30" hidden="1" x14ac:dyDescent="0.25">
      <c r="A31" s="170" t="s">
        <v>359</v>
      </c>
      <c r="B31" s="173" t="s">
        <v>360</v>
      </c>
      <c r="C31" s="171">
        <f t="shared" si="0"/>
        <v>0</v>
      </c>
      <c r="D31" s="171"/>
      <c r="E31" s="171"/>
      <c r="F31" s="171"/>
      <c r="G31" s="171"/>
      <c r="H31" s="171"/>
    </row>
    <row r="32" spans="1:8" s="25" customFormat="1" x14ac:dyDescent="0.25">
      <c r="A32" s="72" t="s">
        <v>33</v>
      </c>
      <c r="B32" s="49" t="s">
        <v>13</v>
      </c>
      <c r="C32" s="50">
        <f t="shared" ref="C32:C40" si="1">SUM(D32:H32)</f>
        <v>3963571</v>
      </c>
      <c r="D32" s="50">
        <f>SUM(D33+D40+D43)</f>
        <v>1862646</v>
      </c>
      <c r="E32" s="50">
        <f>SUM(E33+E40+E43)</f>
        <v>79950</v>
      </c>
      <c r="F32" s="50">
        <f>SUM(F33+F40+F43)</f>
        <v>0</v>
      </c>
      <c r="G32" s="50">
        <f>SUM(G33+G40+G43)</f>
        <v>42215</v>
      </c>
      <c r="H32" s="50">
        <f>SUM(H33+H40+H43)</f>
        <v>1978760</v>
      </c>
    </row>
    <row r="33" spans="1:8" x14ac:dyDescent="0.25">
      <c r="A33" s="78" t="s">
        <v>46</v>
      </c>
      <c r="B33" s="28" t="s">
        <v>47</v>
      </c>
      <c r="C33" s="41">
        <f t="shared" si="1"/>
        <v>3409972</v>
      </c>
      <c r="D33" s="36">
        <f>SUM(D34:D39)</f>
        <v>1433059</v>
      </c>
      <c r="E33" s="36">
        <f>SUM(E34:E39)</f>
        <v>0</v>
      </c>
      <c r="F33" s="36">
        <f>SUM(F34:F39)</f>
        <v>0</v>
      </c>
      <c r="G33" s="36">
        <f>SUM(G34:G39)</f>
        <v>0</v>
      </c>
      <c r="H33" s="36">
        <f>SUM(H34:H39)</f>
        <v>1976913</v>
      </c>
    </row>
    <row r="34" spans="1:8" s="5" customFormat="1" ht="30" x14ac:dyDescent="0.25">
      <c r="A34" s="76" t="s">
        <v>72</v>
      </c>
      <c r="B34" s="64" t="s">
        <v>144</v>
      </c>
      <c r="C34" s="40">
        <f t="shared" si="1"/>
        <v>262574</v>
      </c>
      <c r="D34" s="40">
        <f>297574-35000</f>
        <v>262574</v>
      </c>
      <c r="E34" s="40"/>
      <c r="F34" s="38"/>
      <c r="G34" s="38"/>
      <c r="H34" s="38"/>
    </row>
    <row r="35" spans="1:8" s="5" customFormat="1" ht="30" x14ac:dyDescent="0.25">
      <c r="A35" s="76" t="s">
        <v>100</v>
      </c>
      <c r="B35" s="65" t="s">
        <v>373</v>
      </c>
      <c r="C35" s="40">
        <f t="shared" si="1"/>
        <v>1328654</v>
      </c>
      <c r="D35" s="40">
        <v>741741</v>
      </c>
      <c r="E35" s="40"/>
      <c r="F35" s="38"/>
      <c r="G35" s="38"/>
      <c r="H35" s="40">
        <v>586913</v>
      </c>
    </row>
    <row r="36" spans="1:8" s="5" customFormat="1" ht="60" x14ac:dyDescent="0.25">
      <c r="A36" s="76" t="s">
        <v>817</v>
      </c>
      <c r="B36" s="65" t="s">
        <v>826</v>
      </c>
      <c r="C36" s="40">
        <f t="shared" si="1"/>
        <v>1818744</v>
      </c>
      <c r="D36" s="40">
        <f>107186+321558</f>
        <v>428744</v>
      </c>
      <c r="E36" s="40"/>
      <c r="F36" s="40"/>
      <c r="G36" s="40"/>
      <c r="H36" s="40">
        <v>1390000</v>
      </c>
    </row>
    <row r="37" spans="1:8" s="5" customFormat="1" ht="15" hidden="1" customHeight="1" x14ac:dyDescent="0.25">
      <c r="A37" s="175"/>
      <c r="B37" s="176"/>
      <c r="C37" s="177">
        <f t="shared" si="1"/>
        <v>0</v>
      </c>
      <c r="D37" s="177"/>
      <c r="E37" s="177"/>
      <c r="F37" s="177"/>
      <c r="G37" s="177"/>
      <c r="H37" s="177"/>
    </row>
    <row r="38" spans="1:8" s="5" customFormat="1" hidden="1" x14ac:dyDescent="0.25">
      <c r="A38" s="175"/>
      <c r="B38" s="176"/>
      <c r="C38" s="177">
        <f t="shared" si="1"/>
        <v>0</v>
      </c>
      <c r="D38" s="177"/>
      <c r="E38" s="177"/>
      <c r="F38" s="177"/>
      <c r="G38" s="177"/>
      <c r="H38" s="177"/>
    </row>
    <row r="39" spans="1:8" s="5" customFormat="1" hidden="1" x14ac:dyDescent="0.25">
      <c r="A39" s="175"/>
      <c r="B39" s="176"/>
      <c r="C39" s="177">
        <f t="shared" si="1"/>
        <v>0</v>
      </c>
      <c r="D39" s="177"/>
      <c r="E39" s="177"/>
      <c r="F39" s="177"/>
      <c r="G39" s="177"/>
      <c r="H39" s="177"/>
    </row>
    <row r="40" spans="1:8" x14ac:dyDescent="0.25">
      <c r="A40" s="108" t="s">
        <v>101</v>
      </c>
      <c r="B40" s="109" t="s">
        <v>153</v>
      </c>
      <c r="C40" s="41">
        <f t="shared" si="1"/>
        <v>390886</v>
      </c>
      <c r="D40" s="41">
        <f>SUM(D41:D42)</f>
        <v>306834</v>
      </c>
      <c r="E40" s="41">
        <f>SUM(E41:E42)</f>
        <v>64950</v>
      </c>
      <c r="F40" s="36">
        <f>SUM(F41:F42)</f>
        <v>0</v>
      </c>
      <c r="G40" s="36">
        <f>SUM(G41:G42)</f>
        <v>17255</v>
      </c>
      <c r="H40" s="36">
        <f>SUM(H41:H42)</f>
        <v>1847</v>
      </c>
    </row>
    <row r="41" spans="1:8" s="5" customFormat="1" ht="30" x14ac:dyDescent="0.25">
      <c r="A41" s="110" t="s">
        <v>162</v>
      </c>
      <c r="B41" s="111" t="s">
        <v>408</v>
      </c>
      <c r="C41" s="40">
        <f t="shared" si="0"/>
        <v>390886</v>
      </c>
      <c r="D41" s="40">
        <v>306834</v>
      </c>
      <c r="E41" s="40">
        <v>64950</v>
      </c>
      <c r="F41" s="40"/>
      <c r="G41" s="40">
        <v>17255</v>
      </c>
      <c r="H41" s="40">
        <v>1847</v>
      </c>
    </row>
    <row r="42" spans="1:8" s="5" customFormat="1" hidden="1" x14ac:dyDescent="0.25">
      <c r="A42" s="178"/>
      <c r="B42" s="179"/>
      <c r="C42" s="177">
        <f t="shared" si="0"/>
        <v>0</v>
      </c>
      <c r="D42" s="177"/>
      <c r="E42" s="177"/>
      <c r="F42" s="177"/>
      <c r="G42" s="177"/>
      <c r="H42" s="177"/>
    </row>
    <row r="43" spans="1:8" s="5" customFormat="1" x14ac:dyDescent="0.25">
      <c r="A43" s="108" t="s">
        <v>154</v>
      </c>
      <c r="B43" s="112" t="s">
        <v>155</v>
      </c>
      <c r="C43" s="41">
        <f>SUM(D43:H43)</f>
        <v>162713</v>
      </c>
      <c r="D43" s="41">
        <f>SUM(D44:D52)</f>
        <v>122753</v>
      </c>
      <c r="E43" s="41">
        <f>SUM(E44:E52)</f>
        <v>15000</v>
      </c>
      <c r="F43" s="36">
        <f>SUM(F44:F52)</f>
        <v>0</v>
      </c>
      <c r="G43" s="36">
        <f>SUM(G44:G52)</f>
        <v>24960</v>
      </c>
      <c r="H43" s="36">
        <f>SUM(H44:H52)</f>
        <v>0</v>
      </c>
    </row>
    <row r="44" spans="1:8" s="5" customFormat="1" ht="30" x14ac:dyDescent="0.25">
      <c r="A44" s="76" t="s">
        <v>184</v>
      </c>
      <c r="B44" s="64" t="s">
        <v>186</v>
      </c>
      <c r="C44" s="40">
        <f>SUM(D44+E44+F44+G44+H44)</f>
        <v>90078</v>
      </c>
      <c r="D44" s="40">
        <v>90078</v>
      </c>
      <c r="E44" s="40"/>
      <c r="F44" s="38"/>
      <c r="G44" s="38"/>
      <c r="H44" s="38"/>
    </row>
    <row r="45" spans="1:8" s="5" customFormat="1" ht="30" x14ac:dyDescent="0.25">
      <c r="A45" s="86" t="s">
        <v>185</v>
      </c>
      <c r="B45" s="64" t="s">
        <v>802</v>
      </c>
      <c r="C45" s="40">
        <f t="shared" ref="C45:C52" si="2">SUM(D45+E45+F45+G45+H45)</f>
        <v>69635</v>
      </c>
      <c r="D45" s="40">
        <v>29675</v>
      </c>
      <c r="E45" s="40">
        <v>15000</v>
      </c>
      <c r="F45" s="38"/>
      <c r="G45" s="38">
        <v>24960</v>
      </c>
      <c r="H45" s="38"/>
    </row>
    <row r="46" spans="1:8" s="5" customFormat="1" hidden="1" x14ac:dyDescent="0.25">
      <c r="A46" s="180"/>
      <c r="B46" s="181"/>
      <c r="C46" s="177">
        <f t="shared" si="2"/>
        <v>0</v>
      </c>
      <c r="D46" s="177"/>
      <c r="E46" s="177"/>
      <c r="F46" s="177"/>
      <c r="G46" s="177"/>
      <c r="H46" s="177"/>
    </row>
    <row r="47" spans="1:8" s="5" customFormat="1" hidden="1" x14ac:dyDescent="0.25">
      <c r="A47" s="180"/>
      <c r="B47" s="181"/>
      <c r="C47" s="177">
        <f t="shared" si="2"/>
        <v>0</v>
      </c>
      <c r="D47" s="177"/>
      <c r="E47" s="177"/>
      <c r="F47" s="177"/>
      <c r="G47" s="177"/>
      <c r="H47" s="177"/>
    </row>
    <row r="48" spans="1:8" s="5" customFormat="1" x14ac:dyDescent="0.25">
      <c r="A48" s="86" t="s">
        <v>273</v>
      </c>
      <c r="B48" s="64" t="s">
        <v>274</v>
      </c>
      <c r="C48" s="40">
        <f t="shared" si="2"/>
        <v>3000</v>
      </c>
      <c r="D48" s="40">
        <v>3000</v>
      </c>
      <c r="E48" s="40"/>
      <c r="F48" s="38"/>
      <c r="G48" s="38"/>
      <c r="H48" s="38"/>
    </row>
    <row r="49" spans="1:8" s="5" customFormat="1" hidden="1" x14ac:dyDescent="0.25">
      <c r="A49" s="180"/>
      <c r="B49" s="181"/>
      <c r="C49" s="177">
        <f t="shared" si="2"/>
        <v>0</v>
      </c>
      <c r="D49" s="177"/>
      <c r="E49" s="177"/>
      <c r="F49" s="177"/>
      <c r="G49" s="177"/>
      <c r="H49" s="177"/>
    </row>
    <row r="50" spans="1:8" s="5" customFormat="1" hidden="1" x14ac:dyDescent="0.25">
      <c r="A50" s="180"/>
      <c r="B50" s="181"/>
      <c r="C50" s="177">
        <f t="shared" si="2"/>
        <v>0</v>
      </c>
      <c r="D50" s="177"/>
      <c r="E50" s="177"/>
      <c r="F50" s="177"/>
      <c r="G50" s="177"/>
      <c r="H50" s="177"/>
    </row>
    <row r="51" spans="1:8" s="5" customFormat="1" hidden="1" x14ac:dyDescent="0.25">
      <c r="A51" s="180"/>
      <c r="B51" s="181"/>
      <c r="C51" s="177">
        <f t="shared" si="2"/>
        <v>0</v>
      </c>
      <c r="D51" s="177"/>
      <c r="E51" s="177"/>
      <c r="F51" s="177"/>
      <c r="G51" s="177"/>
      <c r="H51" s="177"/>
    </row>
    <row r="52" spans="1:8" s="5" customFormat="1" hidden="1" x14ac:dyDescent="0.25">
      <c r="A52" s="180"/>
      <c r="B52" s="181"/>
      <c r="C52" s="177">
        <f t="shared" si="2"/>
        <v>0</v>
      </c>
      <c r="D52" s="177"/>
      <c r="E52" s="177"/>
      <c r="F52" s="177"/>
      <c r="G52" s="177"/>
      <c r="H52" s="177"/>
    </row>
    <row r="53" spans="1:8" s="25" customFormat="1" x14ac:dyDescent="0.25">
      <c r="A53" s="72" t="s">
        <v>34</v>
      </c>
      <c r="B53" s="49" t="s">
        <v>14</v>
      </c>
      <c r="C53" s="50">
        <f t="shared" si="0"/>
        <v>1651969</v>
      </c>
      <c r="D53" s="50">
        <f>SUM(D54+D57+D58)</f>
        <v>1640875</v>
      </c>
      <c r="E53" s="50">
        <f>SUM(E54+E57+E58)</f>
        <v>0</v>
      </c>
      <c r="F53" s="50">
        <f>SUM(F54+F57+F58)</f>
        <v>0</v>
      </c>
      <c r="G53" s="50">
        <f>SUM(G54+G57+G58)</f>
        <v>0</v>
      </c>
      <c r="H53" s="50">
        <f>SUM(H54+H57+H58)</f>
        <v>11094</v>
      </c>
    </row>
    <row r="54" spans="1:8" x14ac:dyDescent="0.25">
      <c r="A54" s="77" t="s">
        <v>49</v>
      </c>
      <c r="B54" s="29" t="s">
        <v>50</v>
      </c>
      <c r="C54" s="41">
        <f t="shared" si="0"/>
        <v>1144575</v>
      </c>
      <c r="D54" s="41">
        <f>SUM(D55+D56)</f>
        <v>1144575</v>
      </c>
      <c r="E54" s="36">
        <f>SUM(E55+E56)</f>
        <v>0</v>
      </c>
      <c r="F54" s="36">
        <f>SUM(F55+F56)</f>
        <v>0</v>
      </c>
      <c r="G54" s="36">
        <f>SUM(G55+G56)</f>
        <v>0</v>
      </c>
      <c r="H54" s="36">
        <f>SUM(H55+H56)</f>
        <v>0</v>
      </c>
    </row>
    <row r="55" spans="1:8" s="5" customFormat="1" ht="30" x14ac:dyDescent="0.25">
      <c r="A55" s="76" t="s">
        <v>73</v>
      </c>
      <c r="B55" s="64" t="s">
        <v>301</v>
      </c>
      <c r="C55" s="40">
        <f t="shared" si="0"/>
        <v>781200</v>
      </c>
      <c r="D55" s="40">
        <v>781200</v>
      </c>
      <c r="E55" s="38"/>
      <c r="F55" s="38"/>
      <c r="G55" s="38"/>
      <c r="H55" s="38"/>
    </row>
    <row r="56" spans="1:8" s="5" customFormat="1" ht="30" x14ac:dyDescent="0.25">
      <c r="A56" s="76" t="s">
        <v>157</v>
      </c>
      <c r="B56" s="64" t="s">
        <v>156</v>
      </c>
      <c r="C56" s="40">
        <f t="shared" si="0"/>
        <v>363375</v>
      </c>
      <c r="D56" s="40">
        <v>363375</v>
      </c>
      <c r="E56" s="38"/>
      <c r="F56" s="38"/>
      <c r="G56" s="38"/>
      <c r="H56" s="40"/>
    </row>
    <row r="57" spans="1:8" x14ac:dyDescent="0.25">
      <c r="A57" s="77" t="s">
        <v>388</v>
      </c>
      <c r="B57" s="29" t="s">
        <v>96</v>
      </c>
      <c r="C57" s="39">
        <f t="shared" si="0"/>
        <v>496300</v>
      </c>
      <c r="D57" s="39">
        <v>496300</v>
      </c>
      <c r="E57" s="37"/>
      <c r="F57" s="37"/>
      <c r="G57" s="37"/>
      <c r="H57" s="37"/>
    </row>
    <row r="58" spans="1:8" x14ac:dyDescent="0.25">
      <c r="A58" s="77" t="s">
        <v>302</v>
      </c>
      <c r="B58" s="29" t="s">
        <v>303</v>
      </c>
      <c r="C58" s="41">
        <f t="shared" si="0"/>
        <v>11094</v>
      </c>
      <c r="D58" s="41">
        <f>D59+D60+D61</f>
        <v>0</v>
      </c>
      <c r="E58" s="36">
        <f>E59+E60+E61</f>
        <v>0</v>
      </c>
      <c r="F58" s="36">
        <f>F59+F60+F61</f>
        <v>0</v>
      </c>
      <c r="G58" s="36">
        <f>G59+G60+G61</f>
        <v>0</v>
      </c>
      <c r="H58" s="36">
        <f>H59+H60+H61</f>
        <v>11094</v>
      </c>
    </row>
    <row r="59" spans="1:8" hidden="1" x14ac:dyDescent="0.25">
      <c r="A59" s="175"/>
      <c r="B59" s="181"/>
      <c r="C59" s="177">
        <f t="shared" si="0"/>
        <v>0</v>
      </c>
      <c r="D59" s="177"/>
      <c r="E59" s="177"/>
      <c r="F59" s="177"/>
      <c r="G59" s="177"/>
      <c r="H59" s="177"/>
    </row>
    <row r="60" spans="1:8" hidden="1" x14ac:dyDescent="0.25">
      <c r="A60" s="175"/>
      <c r="B60" s="181"/>
      <c r="C60" s="177">
        <f t="shared" si="0"/>
        <v>0</v>
      </c>
      <c r="D60" s="177"/>
      <c r="E60" s="177"/>
      <c r="F60" s="177"/>
      <c r="G60" s="177"/>
      <c r="H60" s="177"/>
    </row>
    <row r="61" spans="1:8" x14ac:dyDescent="0.25">
      <c r="A61" s="76" t="s">
        <v>387</v>
      </c>
      <c r="B61" s="64" t="s">
        <v>798</v>
      </c>
      <c r="C61" s="40">
        <f t="shared" si="0"/>
        <v>11094</v>
      </c>
      <c r="D61" s="40"/>
      <c r="E61" s="40"/>
      <c r="F61" s="40"/>
      <c r="G61" s="40"/>
      <c r="H61" s="40">
        <v>11094</v>
      </c>
    </row>
    <row r="62" spans="1:8" s="25" customFormat="1" x14ac:dyDescent="0.25">
      <c r="A62" s="72" t="s">
        <v>35</v>
      </c>
      <c r="B62" s="49" t="s">
        <v>180</v>
      </c>
      <c r="C62" s="50">
        <f t="shared" si="0"/>
        <v>5446149</v>
      </c>
      <c r="D62" s="50">
        <f>SUM(D63+D64+D65)</f>
        <v>4286860</v>
      </c>
      <c r="E62" s="50">
        <f>SUM(E63+E64+E65)</f>
        <v>116700</v>
      </c>
      <c r="F62" s="50">
        <f>SUM(F63+F64+F65)</f>
        <v>1005000</v>
      </c>
      <c r="G62" s="50">
        <f>SUM(G63+G64+G65)</f>
        <v>0</v>
      </c>
      <c r="H62" s="50">
        <f>SUM(H63+H64+H65)</f>
        <v>37589</v>
      </c>
    </row>
    <row r="63" spans="1:8" s="25" customFormat="1" ht="21" customHeight="1" x14ac:dyDescent="0.25">
      <c r="A63" s="77" t="s">
        <v>304</v>
      </c>
      <c r="B63" s="106" t="s">
        <v>336</v>
      </c>
      <c r="C63" s="41">
        <f t="shared" si="0"/>
        <v>2018416</v>
      </c>
      <c r="D63" s="148">
        <v>1018416</v>
      </c>
      <c r="E63" s="39"/>
      <c r="F63" s="37">
        <v>1000000</v>
      </c>
      <c r="G63" s="37"/>
      <c r="H63" s="37"/>
    </row>
    <row r="64" spans="1:8" x14ac:dyDescent="0.25">
      <c r="A64" s="77" t="s">
        <v>389</v>
      </c>
      <c r="B64" s="106" t="s">
        <v>51</v>
      </c>
      <c r="C64" s="41">
        <f t="shared" si="0"/>
        <v>579000</v>
      </c>
      <c r="D64" s="39">
        <v>579000</v>
      </c>
      <c r="E64" s="39"/>
      <c r="F64" s="37"/>
      <c r="G64" s="37"/>
      <c r="H64" s="37"/>
    </row>
    <row r="65" spans="1:8" ht="28.5" x14ac:dyDescent="0.25">
      <c r="A65" s="77" t="s">
        <v>52</v>
      </c>
      <c r="B65" s="29" t="s">
        <v>284</v>
      </c>
      <c r="C65" s="41">
        <f t="shared" si="0"/>
        <v>2848733</v>
      </c>
      <c r="D65" s="41">
        <f>SUM(D66+D67+D68+D69+D70)</f>
        <v>2689444</v>
      </c>
      <c r="E65" s="41">
        <f>SUM(E66+E67+E68+E69+E70)</f>
        <v>116700</v>
      </c>
      <c r="F65" s="36">
        <f>SUM(F66+F67+F68+F69+F70)</f>
        <v>5000</v>
      </c>
      <c r="G65" s="36">
        <f>SUM(G66+G67+G68+G69+G70)</f>
        <v>0</v>
      </c>
      <c r="H65" s="36">
        <f>SUM(H66+H67+H68+H69+H70)</f>
        <v>37589</v>
      </c>
    </row>
    <row r="66" spans="1:8" s="5" customFormat="1" x14ac:dyDescent="0.25">
      <c r="A66" s="76" t="s">
        <v>74</v>
      </c>
      <c r="B66" s="64" t="s">
        <v>337</v>
      </c>
      <c r="C66" s="40">
        <f t="shared" si="0"/>
        <v>863268</v>
      </c>
      <c r="D66" s="40">
        <v>708979</v>
      </c>
      <c r="E66" s="40">
        <v>116700</v>
      </c>
      <c r="F66" s="38"/>
      <c r="G66" s="40"/>
      <c r="H66" s="38">
        <v>37589</v>
      </c>
    </row>
    <row r="67" spans="1:8" s="5" customFormat="1" ht="30.75" customHeight="1" x14ac:dyDescent="0.25">
      <c r="A67" s="76" t="s">
        <v>75</v>
      </c>
      <c r="B67" s="64" t="s">
        <v>97</v>
      </c>
      <c r="C67" s="40">
        <f t="shared" si="0"/>
        <v>1347368</v>
      </c>
      <c r="D67" s="40">
        <f>1307368+35000</f>
        <v>1342368</v>
      </c>
      <c r="E67" s="40"/>
      <c r="F67" s="40">
        <v>5000</v>
      </c>
      <c r="G67" s="38"/>
      <c r="H67" s="38"/>
    </row>
    <row r="68" spans="1:8" s="5" customFormat="1" ht="30" x14ac:dyDescent="0.25">
      <c r="A68" s="76" t="s">
        <v>79</v>
      </c>
      <c r="B68" s="64" t="s">
        <v>145</v>
      </c>
      <c r="C68" s="40">
        <f t="shared" si="0"/>
        <v>308707</v>
      </c>
      <c r="D68" s="40">
        <v>308707</v>
      </c>
      <c r="E68" s="40"/>
      <c r="F68" s="38"/>
      <c r="G68" s="38"/>
      <c r="H68" s="40"/>
    </row>
    <row r="69" spans="1:8" s="5" customFormat="1" ht="30" x14ac:dyDescent="0.25">
      <c r="A69" s="76" t="s">
        <v>85</v>
      </c>
      <c r="B69" s="64" t="s">
        <v>146</v>
      </c>
      <c r="C69" s="40">
        <f t="shared" si="0"/>
        <v>280000</v>
      </c>
      <c r="D69" s="40">
        <v>280000</v>
      </c>
      <c r="E69" s="40"/>
      <c r="F69" s="38"/>
      <c r="G69" s="38"/>
      <c r="H69" s="38"/>
    </row>
    <row r="70" spans="1:8" s="5" customFormat="1" ht="30" x14ac:dyDescent="0.25">
      <c r="A70" s="76" t="s">
        <v>294</v>
      </c>
      <c r="B70" s="64" t="s">
        <v>305</v>
      </c>
      <c r="C70" s="40">
        <f t="shared" si="0"/>
        <v>49390</v>
      </c>
      <c r="D70" s="40">
        <v>49390</v>
      </c>
      <c r="E70" s="40"/>
      <c r="F70" s="38"/>
      <c r="G70" s="38"/>
      <c r="H70" s="38"/>
    </row>
    <row r="71" spans="1:8" s="5" customFormat="1" x14ac:dyDescent="0.25">
      <c r="A71" s="72" t="s">
        <v>163</v>
      </c>
      <c r="B71" s="49" t="s">
        <v>164</v>
      </c>
      <c r="C71" s="50">
        <f t="shared" ref="C71:H71" si="3">C72+C73+C74+C75+C76</f>
        <v>120095</v>
      </c>
      <c r="D71" s="50">
        <f t="shared" si="3"/>
        <v>120095</v>
      </c>
      <c r="E71" s="50">
        <f t="shared" si="3"/>
        <v>0</v>
      </c>
      <c r="F71" s="50">
        <f t="shared" si="3"/>
        <v>0</v>
      </c>
      <c r="G71" s="50">
        <f t="shared" si="3"/>
        <v>0</v>
      </c>
      <c r="H71" s="50">
        <f t="shared" si="3"/>
        <v>0</v>
      </c>
    </row>
    <row r="72" spans="1:8" s="5" customFormat="1" x14ac:dyDescent="0.25">
      <c r="A72" s="75" t="s">
        <v>187</v>
      </c>
      <c r="B72" s="63" t="s">
        <v>188</v>
      </c>
      <c r="C72" s="40">
        <f t="shared" si="0"/>
        <v>60000</v>
      </c>
      <c r="D72" s="38">
        <v>60000</v>
      </c>
      <c r="E72" s="38"/>
      <c r="F72" s="38"/>
      <c r="G72" s="38"/>
      <c r="H72" s="38"/>
    </row>
    <row r="73" spans="1:8" s="5" customFormat="1" ht="30" x14ac:dyDescent="0.25">
      <c r="A73" s="75" t="s">
        <v>189</v>
      </c>
      <c r="B73" s="63" t="s">
        <v>190</v>
      </c>
      <c r="C73" s="40">
        <f t="shared" si="0"/>
        <v>12400</v>
      </c>
      <c r="D73" s="38">
        <v>12400</v>
      </c>
      <c r="E73" s="38"/>
      <c r="F73" s="38"/>
      <c r="G73" s="38"/>
      <c r="H73" s="38"/>
    </row>
    <row r="74" spans="1:8" s="5" customFormat="1" x14ac:dyDescent="0.25">
      <c r="A74" s="75" t="s">
        <v>191</v>
      </c>
      <c r="B74" s="63" t="s">
        <v>192</v>
      </c>
      <c r="C74" s="40">
        <f t="shared" si="0"/>
        <v>40200</v>
      </c>
      <c r="D74" s="38">
        <v>40200</v>
      </c>
      <c r="E74" s="38"/>
      <c r="F74" s="38"/>
      <c r="G74" s="38"/>
      <c r="H74" s="38"/>
    </row>
    <row r="75" spans="1:8" s="5" customFormat="1" x14ac:dyDescent="0.25">
      <c r="A75" s="75" t="s">
        <v>170</v>
      </c>
      <c r="B75" s="63" t="s">
        <v>306</v>
      </c>
      <c r="C75" s="40">
        <f t="shared" si="0"/>
        <v>7495</v>
      </c>
      <c r="D75" s="38">
        <v>7495</v>
      </c>
      <c r="E75" s="38"/>
      <c r="F75" s="38"/>
      <c r="G75" s="38"/>
      <c r="H75" s="38"/>
    </row>
    <row r="76" spans="1:8" s="5" customFormat="1" hidden="1" x14ac:dyDescent="0.25">
      <c r="A76" s="75"/>
      <c r="B76" s="63"/>
      <c r="C76" s="38">
        <f t="shared" si="0"/>
        <v>0</v>
      </c>
      <c r="D76" s="38"/>
      <c r="E76" s="38"/>
      <c r="F76" s="38"/>
      <c r="G76" s="38"/>
      <c r="H76" s="38"/>
    </row>
    <row r="77" spans="1:8" s="25" customFormat="1" x14ac:dyDescent="0.25">
      <c r="A77" s="72" t="s">
        <v>36</v>
      </c>
      <c r="B77" s="49" t="s">
        <v>15</v>
      </c>
      <c r="C77" s="50">
        <f t="shared" si="0"/>
        <v>6173150</v>
      </c>
      <c r="D77" s="50">
        <f>SUM(D78+D82+D99+D100)</f>
        <v>5649158</v>
      </c>
      <c r="E77" s="50">
        <f>SUM(E78+E82+E99+E100)</f>
        <v>419016</v>
      </c>
      <c r="F77" s="50">
        <f>SUM(F78+F82+F99+F100)</f>
        <v>19965</v>
      </c>
      <c r="G77" s="50">
        <f>SUM(G78+G82+G99+G100)</f>
        <v>19020</v>
      </c>
      <c r="H77" s="50">
        <f>SUM(H78+H82+H99+H100)</f>
        <v>65991</v>
      </c>
    </row>
    <row r="78" spans="1:8" x14ac:dyDescent="0.25">
      <c r="A78" s="73" t="s">
        <v>55</v>
      </c>
      <c r="B78" s="28" t="s">
        <v>56</v>
      </c>
      <c r="C78" s="36">
        <f t="shared" si="0"/>
        <v>1152334</v>
      </c>
      <c r="D78" s="36">
        <f>SUM(D79+D80+D81)</f>
        <v>1118090</v>
      </c>
      <c r="E78" s="36">
        <f>SUM(E79+E80+E81)</f>
        <v>34148</v>
      </c>
      <c r="F78" s="36">
        <f>SUM(F79+F80+F81)</f>
        <v>0</v>
      </c>
      <c r="G78" s="36">
        <f>SUM(G79+G80+G81)</f>
        <v>0</v>
      </c>
      <c r="H78" s="36">
        <f>SUM(H79+H80+H81)</f>
        <v>96</v>
      </c>
    </row>
    <row r="79" spans="1:8" s="5" customFormat="1" ht="30" x14ac:dyDescent="0.25">
      <c r="A79" s="76" t="s">
        <v>77</v>
      </c>
      <c r="B79" s="64" t="s">
        <v>338</v>
      </c>
      <c r="C79" s="40">
        <f t="shared" si="0"/>
        <v>525064</v>
      </c>
      <c r="D79" s="40">
        <v>490820</v>
      </c>
      <c r="E79" s="40">
        <v>34148</v>
      </c>
      <c r="F79" s="40"/>
      <c r="G79" s="40"/>
      <c r="H79" s="38">
        <v>96</v>
      </c>
    </row>
    <row r="80" spans="1:8" s="5" customFormat="1" x14ac:dyDescent="0.25">
      <c r="A80" s="76" t="s">
        <v>78</v>
      </c>
      <c r="B80" s="64" t="s">
        <v>147</v>
      </c>
      <c r="C80" s="40">
        <f t="shared" si="0"/>
        <v>622270</v>
      </c>
      <c r="D80" s="40">
        <v>622270</v>
      </c>
      <c r="E80" s="40"/>
      <c r="F80" s="40"/>
      <c r="G80" s="38"/>
      <c r="H80" s="38"/>
    </row>
    <row r="81" spans="1:8" s="5" customFormat="1" ht="30" x14ac:dyDescent="0.25">
      <c r="A81" s="75" t="s">
        <v>210</v>
      </c>
      <c r="B81" s="63" t="s">
        <v>881</v>
      </c>
      <c r="C81" s="40">
        <f t="shared" si="0"/>
        <v>5000</v>
      </c>
      <c r="D81" s="40">
        <v>5000</v>
      </c>
      <c r="E81" s="40"/>
      <c r="F81" s="40"/>
      <c r="G81" s="38"/>
      <c r="H81" s="38"/>
    </row>
    <row r="82" spans="1:8" x14ac:dyDescent="0.25">
      <c r="A82" s="73" t="s">
        <v>57</v>
      </c>
      <c r="B82" s="28" t="s">
        <v>58</v>
      </c>
      <c r="C82" s="41">
        <f t="shared" si="0"/>
        <v>4414580</v>
      </c>
      <c r="D82" s="41">
        <f>D83+D86+D88+D91+D95</f>
        <v>3927140</v>
      </c>
      <c r="E82" s="41">
        <f>E83+E86+E88+E91+E95</f>
        <v>383818</v>
      </c>
      <c r="F82" s="41">
        <f>F83+F86+F88+F91+F95</f>
        <v>19965</v>
      </c>
      <c r="G82" s="36">
        <f>G83+G86+G88+G91+G95</f>
        <v>19020</v>
      </c>
      <c r="H82" s="36">
        <f>H83+H86+H88+H91+H95</f>
        <v>64637</v>
      </c>
    </row>
    <row r="83" spans="1:8" x14ac:dyDescent="0.25">
      <c r="A83" s="73" t="s">
        <v>59</v>
      </c>
      <c r="B83" s="29" t="s">
        <v>402</v>
      </c>
      <c r="C83" s="41">
        <f>SUM(D83+E83+F83+G83+H83)</f>
        <v>952940</v>
      </c>
      <c r="D83" s="41">
        <f>D84+D85</f>
        <v>926834</v>
      </c>
      <c r="E83" s="41">
        <f>E84+E85</f>
        <v>5318</v>
      </c>
      <c r="F83" s="41">
        <f>F84+F85</f>
        <v>0</v>
      </c>
      <c r="G83" s="41">
        <f>G84+G85</f>
        <v>19020</v>
      </c>
      <c r="H83" s="41">
        <f>H84+H85</f>
        <v>1768</v>
      </c>
    </row>
    <row r="84" spans="1:8" ht="30" x14ac:dyDescent="0.25">
      <c r="A84" s="75" t="s">
        <v>390</v>
      </c>
      <c r="B84" s="63" t="s">
        <v>827</v>
      </c>
      <c r="C84" s="40">
        <f t="shared" si="0"/>
        <v>950131</v>
      </c>
      <c r="D84" s="40">
        <v>924281</v>
      </c>
      <c r="E84" s="40">
        <v>5318</v>
      </c>
      <c r="F84" s="40"/>
      <c r="G84" s="40">
        <v>19020</v>
      </c>
      <c r="H84" s="40">
        <f>1032+480</f>
        <v>1512</v>
      </c>
    </row>
    <row r="85" spans="1:8" ht="30" x14ac:dyDescent="0.25">
      <c r="A85" s="76" t="s">
        <v>391</v>
      </c>
      <c r="B85" s="64" t="s">
        <v>799</v>
      </c>
      <c r="C85" s="40">
        <f t="shared" si="0"/>
        <v>2809</v>
      </c>
      <c r="D85" s="40">
        <v>2553</v>
      </c>
      <c r="E85" s="40"/>
      <c r="F85" s="40"/>
      <c r="G85" s="40"/>
      <c r="H85" s="40">
        <v>256</v>
      </c>
    </row>
    <row r="86" spans="1:8" x14ac:dyDescent="0.25">
      <c r="A86" s="73" t="s">
        <v>60</v>
      </c>
      <c r="B86" s="28" t="s">
        <v>307</v>
      </c>
      <c r="C86" s="41">
        <f>SUM(D86+E86+F86+G86+H86)</f>
        <v>468044</v>
      </c>
      <c r="D86" s="41">
        <f>D87</f>
        <v>445436</v>
      </c>
      <c r="E86" s="41">
        <f>E87</f>
        <v>8000</v>
      </c>
      <c r="F86" s="41">
        <f>F87</f>
        <v>0</v>
      </c>
      <c r="G86" s="36">
        <f>G87</f>
        <v>0</v>
      </c>
      <c r="H86" s="36">
        <f>H87</f>
        <v>14608</v>
      </c>
    </row>
    <row r="87" spans="1:8" s="5" customFormat="1" ht="30" x14ac:dyDescent="0.25">
      <c r="A87" s="75" t="s">
        <v>99</v>
      </c>
      <c r="B87" s="63" t="s">
        <v>888</v>
      </c>
      <c r="C87" s="40">
        <f>SUM(D87+E87+F87+G87+H87)</f>
        <v>468044</v>
      </c>
      <c r="D87" s="40">
        <v>445436</v>
      </c>
      <c r="E87" s="40">
        <v>8000</v>
      </c>
      <c r="F87" s="40"/>
      <c r="G87" s="38"/>
      <c r="H87" s="38">
        <f>13608+1000</f>
        <v>14608</v>
      </c>
    </row>
    <row r="88" spans="1:8" x14ac:dyDescent="0.25">
      <c r="A88" s="73" t="s">
        <v>61</v>
      </c>
      <c r="B88" s="28" t="s">
        <v>283</v>
      </c>
      <c r="C88" s="41">
        <f t="shared" si="0"/>
        <v>1948397</v>
      </c>
      <c r="D88" s="41">
        <f>SUM(D89:D90)</f>
        <v>1529637</v>
      </c>
      <c r="E88" s="41">
        <f>SUM(E89:E90)</f>
        <v>370500</v>
      </c>
      <c r="F88" s="41">
        <f>SUM(F89:F90)</f>
        <v>0</v>
      </c>
      <c r="G88" s="36">
        <f>SUM(G89:G90)</f>
        <v>0</v>
      </c>
      <c r="H88" s="36">
        <f>SUM(H89:H90)</f>
        <v>48260</v>
      </c>
    </row>
    <row r="89" spans="1:8" x14ac:dyDescent="0.25">
      <c r="A89" s="76" t="s">
        <v>216</v>
      </c>
      <c r="B89" s="64" t="s">
        <v>339</v>
      </c>
      <c r="C89" s="40">
        <f t="shared" si="0"/>
        <v>1397517</v>
      </c>
      <c r="D89" s="17">
        <v>1241757</v>
      </c>
      <c r="E89" s="17">
        <v>113500</v>
      </c>
      <c r="F89" s="17"/>
      <c r="G89" s="17"/>
      <c r="H89" s="17">
        <f>42260</f>
        <v>42260</v>
      </c>
    </row>
    <row r="90" spans="1:8" x14ac:dyDescent="0.25">
      <c r="A90" s="79" t="s">
        <v>217</v>
      </c>
      <c r="B90" s="63" t="s">
        <v>308</v>
      </c>
      <c r="C90" s="40">
        <f t="shared" si="0"/>
        <v>550880</v>
      </c>
      <c r="D90" s="17">
        <f>287880</f>
        <v>287880</v>
      </c>
      <c r="E90" s="17">
        <v>257000</v>
      </c>
      <c r="F90" s="17"/>
      <c r="G90" s="15"/>
      <c r="H90" s="15">
        <v>6000</v>
      </c>
    </row>
    <row r="91" spans="1:8" x14ac:dyDescent="0.25">
      <c r="A91" s="73" t="s">
        <v>62</v>
      </c>
      <c r="B91" s="28" t="s">
        <v>104</v>
      </c>
      <c r="C91" s="41">
        <f t="shared" si="0"/>
        <v>197152</v>
      </c>
      <c r="D91" s="41">
        <f>SUM(D92:D94)</f>
        <v>197151</v>
      </c>
      <c r="E91" s="41">
        <f>SUM(E92:E94)</f>
        <v>0</v>
      </c>
      <c r="F91" s="41">
        <f>SUM(F92:F94)</f>
        <v>0</v>
      </c>
      <c r="G91" s="36">
        <f>SUM(G92:G94)</f>
        <v>0</v>
      </c>
      <c r="H91" s="36">
        <f>SUM(H92:H94)</f>
        <v>1</v>
      </c>
    </row>
    <row r="92" spans="1:8" x14ac:dyDescent="0.25">
      <c r="A92" s="75" t="s">
        <v>208</v>
      </c>
      <c r="B92" s="63" t="s">
        <v>403</v>
      </c>
      <c r="C92" s="40">
        <f t="shared" si="0"/>
        <v>101615</v>
      </c>
      <c r="D92" s="17">
        <v>101614</v>
      </c>
      <c r="E92" s="17"/>
      <c r="F92" s="17"/>
      <c r="G92" s="15"/>
      <c r="H92" s="15">
        <v>1</v>
      </c>
    </row>
    <row r="93" spans="1:8" x14ac:dyDescent="0.25">
      <c r="A93" s="75" t="s">
        <v>295</v>
      </c>
      <c r="B93" s="63" t="s">
        <v>404</v>
      </c>
      <c r="C93" s="40">
        <f t="shared" si="0"/>
        <v>79581</v>
      </c>
      <c r="D93" s="17">
        <v>79581</v>
      </c>
      <c r="E93" s="17"/>
      <c r="F93" s="17"/>
      <c r="G93" s="15"/>
      <c r="H93" s="15"/>
    </row>
    <row r="94" spans="1:8" ht="19.5" customHeight="1" x14ac:dyDescent="0.25">
      <c r="A94" s="75" t="s">
        <v>211</v>
      </c>
      <c r="B94" s="63" t="s">
        <v>212</v>
      </c>
      <c r="C94" s="40">
        <f>SUM(D94+E94+F94+G94+H94)</f>
        <v>15956</v>
      </c>
      <c r="D94" s="17">
        <v>15956</v>
      </c>
      <c r="E94" s="17"/>
      <c r="F94" s="17"/>
      <c r="G94" s="15"/>
      <c r="H94" s="15"/>
    </row>
    <row r="95" spans="1:8" x14ac:dyDescent="0.25">
      <c r="A95" s="73" t="s">
        <v>63</v>
      </c>
      <c r="B95" s="28" t="s">
        <v>150</v>
      </c>
      <c r="C95" s="41">
        <f t="shared" ref="C95:C175" si="4">SUM(D95+E95+F95+G95+H95)</f>
        <v>848047</v>
      </c>
      <c r="D95" s="41">
        <f>SUM(D96:D98)</f>
        <v>828082</v>
      </c>
      <c r="E95" s="41">
        <f>SUM(E96:E98)</f>
        <v>0</v>
      </c>
      <c r="F95" s="41">
        <f>SUM(F96:F98)</f>
        <v>19965</v>
      </c>
      <c r="G95" s="36">
        <f>SUM(G96:G98)</f>
        <v>0</v>
      </c>
      <c r="H95" s="36">
        <f>SUM(H96:H98)</f>
        <v>0</v>
      </c>
    </row>
    <row r="96" spans="1:8" s="5" customFormat="1" ht="16.5" customHeight="1" x14ac:dyDescent="0.25">
      <c r="A96" s="75" t="s">
        <v>86</v>
      </c>
      <c r="B96" s="63" t="s">
        <v>409</v>
      </c>
      <c r="C96" s="40">
        <f t="shared" si="4"/>
        <v>401854</v>
      </c>
      <c r="D96" s="40">
        <f>373889+8000</f>
        <v>381889</v>
      </c>
      <c r="E96" s="40"/>
      <c r="F96" s="40">
        <v>19965</v>
      </c>
      <c r="G96" s="38"/>
      <c r="H96" s="38"/>
    </row>
    <row r="97" spans="1:8" s="5" customFormat="1" x14ac:dyDescent="0.25">
      <c r="A97" s="75" t="s">
        <v>87</v>
      </c>
      <c r="B97" s="63" t="s">
        <v>148</v>
      </c>
      <c r="C97" s="40">
        <f t="shared" si="4"/>
        <v>446193</v>
      </c>
      <c r="D97" s="40">
        <v>446193</v>
      </c>
      <c r="E97" s="40"/>
      <c r="F97" s="40"/>
      <c r="G97" s="38"/>
      <c r="H97" s="38"/>
    </row>
    <row r="98" spans="1:8" s="5" customFormat="1" hidden="1" x14ac:dyDescent="0.25">
      <c r="A98" s="175"/>
      <c r="B98" s="181"/>
      <c r="C98" s="177">
        <f t="shared" si="4"/>
        <v>0</v>
      </c>
      <c r="D98" s="177"/>
      <c r="E98" s="177"/>
      <c r="F98" s="177"/>
      <c r="G98" s="177"/>
      <c r="H98" s="177"/>
    </row>
    <row r="99" spans="1:8" x14ac:dyDescent="0.25">
      <c r="A99" s="73" t="s">
        <v>392</v>
      </c>
      <c r="B99" s="66" t="s">
        <v>340</v>
      </c>
      <c r="C99" s="39">
        <f t="shared" si="4"/>
        <v>373025</v>
      </c>
      <c r="D99" s="39">
        <v>370717</v>
      </c>
      <c r="E99" s="39">
        <v>1050</v>
      </c>
      <c r="F99" s="39"/>
      <c r="G99" s="37"/>
      <c r="H99" s="37">
        <v>1258</v>
      </c>
    </row>
    <row r="100" spans="1:8" ht="28.5" x14ac:dyDescent="0.25">
      <c r="A100" s="73" t="s">
        <v>64</v>
      </c>
      <c r="B100" s="28" t="s">
        <v>222</v>
      </c>
      <c r="C100" s="41">
        <f t="shared" si="4"/>
        <v>233211</v>
      </c>
      <c r="D100" s="41">
        <f>SUM(D101:D104)</f>
        <v>233211</v>
      </c>
      <c r="E100" s="41">
        <f>SUM(E101:E104)</f>
        <v>0</v>
      </c>
      <c r="F100" s="41">
        <f>SUM(F101:F104)</f>
        <v>0</v>
      </c>
      <c r="G100" s="36">
        <f>SUM(G101:G104)</f>
        <v>0</v>
      </c>
      <c r="H100" s="36">
        <f>SUM(H101:H104)</f>
        <v>0</v>
      </c>
    </row>
    <row r="101" spans="1:8" x14ac:dyDescent="0.25">
      <c r="A101" s="75" t="s">
        <v>213</v>
      </c>
      <c r="B101" s="63" t="s">
        <v>285</v>
      </c>
      <c r="C101" s="17">
        <f t="shared" si="4"/>
        <v>42686</v>
      </c>
      <c r="D101" s="17">
        <v>42686</v>
      </c>
      <c r="E101" s="17"/>
      <c r="F101" s="17"/>
      <c r="G101" s="15"/>
      <c r="H101" s="15"/>
    </row>
    <row r="102" spans="1:8" x14ac:dyDescent="0.25">
      <c r="A102" s="75" t="s">
        <v>214</v>
      </c>
      <c r="B102" s="63" t="s">
        <v>219</v>
      </c>
      <c r="C102" s="17">
        <f t="shared" si="4"/>
        <v>20000</v>
      </c>
      <c r="D102" s="17">
        <v>20000</v>
      </c>
      <c r="E102" s="17"/>
      <c r="F102" s="17"/>
      <c r="G102" s="15"/>
      <c r="H102" s="15"/>
    </row>
    <row r="103" spans="1:8" ht="30" x14ac:dyDescent="0.25">
      <c r="A103" s="75" t="s">
        <v>218</v>
      </c>
      <c r="B103" s="63" t="s">
        <v>220</v>
      </c>
      <c r="C103" s="17">
        <f t="shared" si="4"/>
        <v>4300</v>
      </c>
      <c r="D103" s="17">
        <v>4300</v>
      </c>
      <c r="E103" s="17"/>
      <c r="F103" s="17"/>
      <c r="G103" s="15"/>
      <c r="H103" s="15"/>
    </row>
    <row r="104" spans="1:8" ht="30" x14ac:dyDescent="0.25">
      <c r="A104" s="76" t="s">
        <v>221</v>
      </c>
      <c r="B104" s="64" t="s">
        <v>341</v>
      </c>
      <c r="C104" s="17">
        <f t="shared" si="4"/>
        <v>166225</v>
      </c>
      <c r="D104" s="147">
        <v>166225</v>
      </c>
      <c r="E104" s="17"/>
      <c r="F104" s="15"/>
      <c r="G104" s="15"/>
      <c r="H104" s="15"/>
    </row>
    <row r="105" spans="1:8" s="25" customFormat="1" x14ac:dyDescent="0.25">
      <c r="A105" s="72" t="s">
        <v>37</v>
      </c>
      <c r="B105" s="49" t="s">
        <v>16</v>
      </c>
      <c r="C105" s="50">
        <f t="shared" si="4"/>
        <v>25500099</v>
      </c>
      <c r="D105" s="50">
        <f>SUM(D106+D112+D122+D127+D131+D134)</f>
        <v>15224772</v>
      </c>
      <c r="E105" s="50">
        <f>SUM(E106+E112+E122+E127+E131+E134)</f>
        <v>574813</v>
      </c>
      <c r="F105" s="50">
        <f>SUM(F106+F112+F122+F127+F131+F134)</f>
        <v>8633215</v>
      </c>
      <c r="G105" s="50">
        <f>SUM(G106+G112+G122+G127+G131+G134)</f>
        <v>14700</v>
      </c>
      <c r="H105" s="50">
        <f>SUM(H106+H112+H122+H127+H131+H134)</f>
        <v>1052599</v>
      </c>
    </row>
    <row r="106" spans="1:8" x14ac:dyDescent="0.25">
      <c r="A106" s="77" t="s">
        <v>102</v>
      </c>
      <c r="B106" s="29" t="s">
        <v>309</v>
      </c>
      <c r="C106" s="41">
        <f t="shared" si="4"/>
        <v>6890944</v>
      </c>
      <c r="D106" s="41">
        <f>SUM(D107:D111)</f>
        <v>6189393</v>
      </c>
      <c r="E106" s="41">
        <f>SUM(E107:E111)</f>
        <v>102924</v>
      </c>
      <c r="F106" s="41">
        <f>SUM(F107:F111)</f>
        <v>557424</v>
      </c>
      <c r="G106" s="41">
        <f>SUM(G107:G111)</f>
        <v>0</v>
      </c>
      <c r="H106" s="36">
        <f>SUM(H107:H111)</f>
        <v>41203</v>
      </c>
    </row>
    <row r="107" spans="1:8" s="5" customFormat="1" x14ac:dyDescent="0.25">
      <c r="A107" s="76" t="s">
        <v>193</v>
      </c>
      <c r="B107" s="64" t="s">
        <v>286</v>
      </c>
      <c r="C107" s="40">
        <f t="shared" si="4"/>
        <v>6890944</v>
      </c>
      <c r="D107" s="40">
        <f>6056707+110880+21806</f>
        <v>6189393</v>
      </c>
      <c r="E107" s="40">
        <v>102924</v>
      </c>
      <c r="F107" s="40">
        <v>557424</v>
      </c>
      <c r="G107" s="40"/>
      <c r="H107" s="40">
        <f>17345+23858</f>
        <v>41203</v>
      </c>
    </row>
    <row r="108" spans="1:8" s="5" customFormat="1" hidden="1" x14ac:dyDescent="0.25">
      <c r="A108" s="175"/>
      <c r="B108" s="181"/>
      <c r="C108" s="177">
        <f t="shared" si="4"/>
        <v>0</v>
      </c>
      <c r="D108" s="40"/>
      <c r="E108" s="177"/>
      <c r="F108" s="177"/>
      <c r="G108" s="177"/>
      <c r="H108" s="177"/>
    </row>
    <row r="109" spans="1:8" s="5" customFormat="1" hidden="1" x14ac:dyDescent="0.25">
      <c r="A109" s="175"/>
      <c r="B109" s="181"/>
      <c r="C109" s="177">
        <f t="shared" si="4"/>
        <v>0</v>
      </c>
      <c r="D109" s="40"/>
      <c r="E109" s="177"/>
      <c r="F109" s="177"/>
      <c r="G109" s="177"/>
      <c r="H109" s="177"/>
    </row>
    <row r="110" spans="1:8" s="5" customFormat="1" hidden="1" x14ac:dyDescent="0.25">
      <c r="A110" s="175"/>
      <c r="B110" s="181"/>
      <c r="C110" s="177">
        <f t="shared" si="4"/>
        <v>0</v>
      </c>
      <c r="D110" s="40"/>
      <c r="E110" s="177"/>
      <c r="F110" s="177"/>
      <c r="G110" s="177"/>
      <c r="H110" s="177"/>
    </row>
    <row r="111" spans="1:8" s="5" customFormat="1" hidden="1" x14ac:dyDescent="0.25">
      <c r="A111" s="175"/>
      <c r="B111" s="181"/>
      <c r="C111" s="177">
        <f t="shared" si="4"/>
        <v>0</v>
      </c>
      <c r="D111" s="40"/>
      <c r="E111" s="177"/>
      <c r="F111" s="177"/>
      <c r="G111" s="177"/>
      <c r="H111" s="177"/>
    </row>
    <row r="112" spans="1:8" x14ac:dyDescent="0.25">
      <c r="A112" s="77" t="s">
        <v>105</v>
      </c>
      <c r="B112" s="29" t="s">
        <v>106</v>
      </c>
      <c r="C112" s="41">
        <f t="shared" si="4"/>
        <v>13725442</v>
      </c>
      <c r="D112" s="41">
        <f>SUM(D113+D119)</f>
        <v>5428084</v>
      </c>
      <c r="E112" s="41">
        <f>SUM(E113+E119)</f>
        <v>145818</v>
      </c>
      <c r="F112" s="41">
        <f>SUM(F113+F119)</f>
        <v>7309554</v>
      </c>
      <c r="G112" s="41">
        <f>SUM(G113+G119)</f>
        <v>14700</v>
      </c>
      <c r="H112" s="36">
        <f>SUM(H113+H119)</f>
        <v>827286</v>
      </c>
    </row>
    <row r="113" spans="1:8" x14ac:dyDescent="0.25">
      <c r="A113" s="107" t="s">
        <v>209</v>
      </c>
      <c r="B113" s="29" t="s">
        <v>310</v>
      </c>
      <c r="C113" s="41">
        <f>SUM(D113+E113+F113+G113+H113)</f>
        <v>12086639</v>
      </c>
      <c r="D113" s="41">
        <f>SUM(D114:D118)</f>
        <v>4915667</v>
      </c>
      <c r="E113" s="41">
        <f>SUM(E114:E118)</f>
        <v>136344</v>
      </c>
      <c r="F113" s="41">
        <f>SUM(F114:F118)</f>
        <v>6494298</v>
      </c>
      <c r="G113" s="41">
        <f>SUM(G114:G118)</f>
        <v>0</v>
      </c>
      <c r="H113" s="36">
        <f>SUM(H114:H118)</f>
        <v>540330</v>
      </c>
    </row>
    <row r="114" spans="1:8" hidden="1" x14ac:dyDescent="0.25">
      <c r="A114" s="175"/>
      <c r="B114" s="181"/>
      <c r="C114" s="177">
        <f>SUM(D114+E114+F114+G114+H114)</f>
        <v>0</v>
      </c>
      <c r="D114" s="40"/>
      <c r="E114" s="177"/>
      <c r="F114" s="177"/>
      <c r="G114" s="177"/>
      <c r="H114" s="177"/>
    </row>
    <row r="115" spans="1:8" hidden="1" x14ac:dyDescent="0.25">
      <c r="A115" s="175"/>
      <c r="B115" s="181"/>
      <c r="C115" s="177">
        <f>SUM(D115+E115+F115+G115+H115)</f>
        <v>0</v>
      </c>
      <c r="D115" s="40"/>
      <c r="E115" s="177"/>
      <c r="F115" s="177"/>
      <c r="G115" s="177"/>
      <c r="H115" s="177"/>
    </row>
    <row r="116" spans="1:8" x14ac:dyDescent="0.25">
      <c r="A116" s="76" t="s">
        <v>311</v>
      </c>
      <c r="B116" s="64" t="s">
        <v>344</v>
      </c>
      <c r="C116" s="40">
        <f t="shared" si="4"/>
        <v>10394410</v>
      </c>
      <c r="D116" s="40">
        <f>4798423+16140+10968</f>
        <v>4825531</v>
      </c>
      <c r="E116" s="40">
        <v>117304</v>
      </c>
      <c r="F116" s="40">
        <v>5172556</v>
      </c>
      <c r="G116" s="40"/>
      <c r="H116" s="38">
        <f>62228+216791</f>
        <v>279019</v>
      </c>
    </row>
    <row r="117" spans="1:8" s="5" customFormat="1" ht="30" x14ac:dyDescent="0.25">
      <c r="A117" s="76" t="s">
        <v>312</v>
      </c>
      <c r="B117" s="64" t="s">
        <v>342</v>
      </c>
      <c r="C117" s="40">
        <f>SUM(D117+E117+F117+G117+H117)</f>
        <v>1578338</v>
      </c>
      <c r="D117" s="40">
        <v>90136</v>
      </c>
      <c r="E117" s="40">
        <v>11790</v>
      </c>
      <c r="F117" s="40">
        <v>1280243</v>
      </c>
      <c r="G117" s="40"/>
      <c r="H117" s="38">
        <f>12557+183612</f>
        <v>196169</v>
      </c>
    </row>
    <row r="118" spans="1:8" s="5" customFormat="1" ht="21.75" customHeight="1" x14ac:dyDescent="0.25">
      <c r="A118" s="76" t="s">
        <v>299</v>
      </c>
      <c r="B118" s="64" t="s">
        <v>343</v>
      </c>
      <c r="C118" s="40">
        <f>SUM(D118+E118+F118+G118+H118)</f>
        <v>113891</v>
      </c>
      <c r="D118" s="40"/>
      <c r="E118" s="40">
        <v>7250</v>
      </c>
      <c r="F118" s="40">
        <v>41499</v>
      </c>
      <c r="G118" s="40"/>
      <c r="H118" s="38">
        <v>65142</v>
      </c>
    </row>
    <row r="119" spans="1:8" x14ac:dyDescent="0.25">
      <c r="A119" s="107" t="s">
        <v>194</v>
      </c>
      <c r="B119" s="29" t="s">
        <v>195</v>
      </c>
      <c r="C119" s="41">
        <f>SUM(D119:H119)</f>
        <v>1638803</v>
      </c>
      <c r="D119" s="41">
        <f>SUM(D120:D121)</f>
        <v>512417</v>
      </c>
      <c r="E119" s="41">
        <f>SUM(E120:E121)</f>
        <v>9474</v>
      </c>
      <c r="F119" s="41">
        <f>SUM(F120:F121)</f>
        <v>815256</v>
      </c>
      <c r="G119" s="41">
        <f>SUM(G120:G121)</f>
        <v>14700</v>
      </c>
      <c r="H119" s="36">
        <f>SUM(H120:H121)</f>
        <v>286956</v>
      </c>
    </row>
    <row r="120" spans="1:8" s="26" customFormat="1" x14ac:dyDescent="0.25">
      <c r="A120" s="76" t="s">
        <v>314</v>
      </c>
      <c r="B120" s="64" t="s">
        <v>345</v>
      </c>
      <c r="C120" s="40">
        <f t="shared" si="4"/>
        <v>887707</v>
      </c>
      <c r="D120" s="40">
        <v>512417</v>
      </c>
      <c r="E120" s="40">
        <v>9474</v>
      </c>
      <c r="F120" s="40">
        <v>338764</v>
      </c>
      <c r="G120" s="40">
        <v>14700</v>
      </c>
      <c r="H120" s="40">
        <f>921+11431</f>
        <v>12352</v>
      </c>
    </row>
    <row r="121" spans="1:8" s="26" customFormat="1" x14ac:dyDescent="0.25">
      <c r="A121" s="76" t="s">
        <v>315</v>
      </c>
      <c r="B121" s="64" t="s">
        <v>313</v>
      </c>
      <c r="C121" s="40">
        <f t="shared" si="4"/>
        <v>751096</v>
      </c>
      <c r="D121" s="40"/>
      <c r="E121" s="40"/>
      <c r="F121" s="40">
        <v>476492</v>
      </c>
      <c r="G121" s="40"/>
      <c r="H121" s="40">
        <v>274604</v>
      </c>
    </row>
    <row r="122" spans="1:8" x14ac:dyDescent="0.25">
      <c r="A122" s="77" t="s">
        <v>88</v>
      </c>
      <c r="B122" s="29" t="s">
        <v>107</v>
      </c>
      <c r="C122" s="41">
        <f>SUM(D122+E122+F122+G122+H122)</f>
        <v>3082743</v>
      </c>
      <c r="D122" s="41">
        <f>SUM(D123:D126)</f>
        <v>2089541</v>
      </c>
      <c r="E122" s="41">
        <f>SUM(E123:E126)</f>
        <v>183229</v>
      </c>
      <c r="F122" s="41">
        <f>SUM(F123:F126)</f>
        <v>730122</v>
      </c>
      <c r="G122" s="41">
        <f>SUM(G123:G126)</f>
        <v>0</v>
      </c>
      <c r="H122" s="36">
        <f>SUM(H123:H126)</f>
        <v>79851</v>
      </c>
    </row>
    <row r="123" spans="1:8" s="5" customFormat="1" ht="30" x14ac:dyDescent="0.25">
      <c r="A123" s="76" t="s">
        <v>90</v>
      </c>
      <c r="B123" s="64" t="s">
        <v>316</v>
      </c>
      <c r="C123" s="40">
        <f t="shared" si="4"/>
        <v>755655</v>
      </c>
      <c r="D123" s="40">
        <f>422769-34777</f>
        <v>387992</v>
      </c>
      <c r="E123" s="40">
        <v>55146</v>
      </c>
      <c r="F123" s="40">
        <v>298614</v>
      </c>
      <c r="G123" s="40"/>
      <c r="H123" s="40">
        <f>2258+11645</f>
        <v>13903</v>
      </c>
    </row>
    <row r="124" spans="1:8" s="5" customFormat="1" x14ac:dyDescent="0.25">
      <c r="A124" s="76" t="s">
        <v>91</v>
      </c>
      <c r="B124" s="64" t="s">
        <v>411</v>
      </c>
      <c r="C124" s="40">
        <f>SUM(D124+E124+F124+G124+H124)</f>
        <v>222012</v>
      </c>
      <c r="D124" s="40">
        <v>148421</v>
      </c>
      <c r="E124" s="40">
        <v>13577</v>
      </c>
      <c r="F124" s="40">
        <v>52921</v>
      </c>
      <c r="G124" s="40"/>
      <c r="H124" s="40">
        <f>5844+1249</f>
        <v>7093</v>
      </c>
    </row>
    <row r="125" spans="1:8" s="5" customFormat="1" x14ac:dyDescent="0.25">
      <c r="A125" s="76" t="s">
        <v>108</v>
      </c>
      <c r="B125" s="64" t="s">
        <v>410</v>
      </c>
      <c r="C125" s="40">
        <f>SUM(D125+E125+F125+G125+H125)</f>
        <v>2105076</v>
      </c>
      <c r="D125" s="40">
        <f>640942+302923+609263</f>
        <v>1553128</v>
      </c>
      <c r="E125" s="40">
        <f>22400+10000+82106</f>
        <v>114506</v>
      </c>
      <c r="F125" s="40">
        <f>206994+63869+107724</f>
        <v>378587</v>
      </c>
      <c r="G125" s="38"/>
      <c r="H125" s="38">
        <f>2550+1326+32040+1588+21351</f>
        <v>58855</v>
      </c>
    </row>
    <row r="126" spans="1:8" s="5" customFormat="1" ht="30" hidden="1" x14ac:dyDescent="0.25">
      <c r="A126" s="175" t="s">
        <v>300</v>
      </c>
      <c r="B126" s="181" t="s">
        <v>346</v>
      </c>
      <c r="C126" s="177">
        <f>SUM(D126+E126+F126+G126+H126)</f>
        <v>0</v>
      </c>
      <c r="D126" s="177"/>
      <c r="E126" s="177"/>
      <c r="F126" s="177"/>
      <c r="G126" s="177"/>
      <c r="H126" s="177"/>
    </row>
    <row r="127" spans="1:8" s="5" customFormat="1" x14ac:dyDescent="0.25">
      <c r="A127" s="77" t="s">
        <v>196</v>
      </c>
      <c r="B127" s="29" t="s">
        <v>197</v>
      </c>
      <c r="C127" s="41">
        <f t="shared" ref="C127:C133" si="5">SUM(D127+E127+F127+G127+H127)</f>
        <v>1016810</v>
      </c>
      <c r="D127" s="41">
        <f>D128+D129+D130</f>
        <v>735151</v>
      </c>
      <c r="E127" s="41">
        <f t="shared" ref="E127:H127" si="6">E128+E129+E130</f>
        <v>142592</v>
      </c>
      <c r="F127" s="41">
        <f t="shared" si="6"/>
        <v>36115</v>
      </c>
      <c r="G127" s="41">
        <f t="shared" si="6"/>
        <v>0</v>
      </c>
      <c r="H127" s="41">
        <f t="shared" si="6"/>
        <v>102952</v>
      </c>
    </row>
    <row r="128" spans="1:8" s="5" customFormat="1" ht="30" x14ac:dyDescent="0.25">
      <c r="A128" s="76" t="s">
        <v>198</v>
      </c>
      <c r="B128" s="64" t="s">
        <v>347</v>
      </c>
      <c r="C128" s="40">
        <f t="shared" si="5"/>
        <v>914519</v>
      </c>
      <c r="D128" s="40">
        <v>735151</v>
      </c>
      <c r="E128" s="40">
        <v>138584</v>
      </c>
      <c r="F128" s="40"/>
      <c r="G128" s="40"/>
      <c r="H128" s="40">
        <f>40784</f>
        <v>40784</v>
      </c>
    </row>
    <row r="129" spans="1:8" s="5" customFormat="1" ht="30" x14ac:dyDescent="0.25">
      <c r="A129" s="76" t="s">
        <v>199</v>
      </c>
      <c r="B129" s="64" t="s">
        <v>348</v>
      </c>
      <c r="C129" s="40">
        <f t="shared" si="5"/>
        <v>89999</v>
      </c>
      <c r="D129" s="40"/>
      <c r="E129" s="40">
        <v>4008</v>
      </c>
      <c r="F129" s="40">
        <v>36115</v>
      </c>
      <c r="G129" s="40"/>
      <c r="H129" s="40">
        <v>49876</v>
      </c>
    </row>
    <row r="130" spans="1:8" s="5" customFormat="1" x14ac:dyDescent="0.25">
      <c r="A130" s="76" t="s">
        <v>818</v>
      </c>
      <c r="B130" s="64" t="s">
        <v>819</v>
      </c>
      <c r="C130" s="40">
        <f t="shared" si="5"/>
        <v>12292</v>
      </c>
      <c r="D130" s="40"/>
      <c r="E130" s="40"/>
      <c r="F130" s="40"/>
      <c r="G130" s="40"/>
      <c r="H130" s="40">
        <v>12292</v>
      </c>
    </row>
    <row r="131" spans="1:8" s="5" customFormat="1" x14ac:dyDescent="0.25">
      <c r="A131" s="77" t="s">
        <v>200</v>
      </c>
      <c r="B131" s="29" t="s">
        <v>225</v>
      </c>
      <c r="C131" s="39">
        <f t="shared" si="5"/>
        <v>4300</v>
      </c>
      <c r="D131" s="41">
        <f>SUM(D132:D133)</f>
        <v>4300</v>
      </c>
      <c r="E131" s="41">
        <f>SUM(E132:E133)</f>
        <v>0</v>
      </c>
      <c r="F131" s="41">
        <f>SUM(F132:F133)</f>
        <v>0</v>
      </c>
      <c r="G131" s="41">
        <f>SUM(G132:G133)</f>
        <v>0</v>
      </c>
      <c r="H131" s="36">
        <f>SUM(H132:H133)</f>
        <v>0</v>
      </c>
    </row>
    <row r="132" spans="1:8" s="5" customFormat="1" ht="16.5" customHeight="1" x14ac:dyDescent="0.25">
      <c r="A132" s="76" t="s">
        <v>223</v>
      </c>
      <c r="B132" s="64" t="s">
        <v>317</v>
      </c>
      <c r="C132" s="40">
        <f t="shared" si="5"/>
        <v>2900</v>
      </c>
      <c r="D132" s="40">
        <v>2900</v>
      </c>
      <c r="E132" s="40"/>
      <c r="F132" s="40"/>
      <c r="G132" s="40"/>
      <c r="H132" s="38"/>
    </row>
    <row r="133" spans="1:8" s="5" customFormat="1" x14ac:dyDescent="0.25">
      <c r="A133" s="76" t="s">
        <v>224</v>
      </c>
      <c r="B133" s="64" t="s">
        <v>318</v>
      </c>
      <c r="C133" s="40">
        <f t="shared" si="5"/>
        <v>1400</v>
      </c>
      <c r="D133" s="40">
        <v>1400</v>
      </c>
      <c r="E133" s="40"/>
      <c r="F133" s="40"/>
      <c r="G133" s="40"/>
      <c r="H133" s="38"/>
    </row>
    <row r="134" spans="1:8" s="5" customFormat="1" x14ac:dyDescent="0.25">
      <c r="A134" s="77" t="s">
        <v>103</v>
      </c>
      <c r="B134" s="29" t="s">
        <v>169</v>
      </c>
      <c r="C134" s="41">
        <f>SUM(D134+E134+F134+G134+H134)</f>
        <v>779860</v>
      </c>
      <c r="D134" s="41">
        <f>SUM(D135:D137)</f>
        <v>778303</v>
      </c>
      <c r="E134" s="41">
        <f>SUM(E135:E137)</f>
        <v>250</v>
      </c>
      <c r="F134" s="41">
        <f>SUM(F135:F137)</f>
        <v>0</v>
      </c>
      <c r="G134" s="41">
        <f>SUM(G135:G137)</f>
        <v>0</v>
      </c>
      <c r="H134" s="36">
        <f>SUM(H135:H137)</f>
        <v>1307</v>
      </c>
    </row>
    <row r="135" spans="1:8" ht="30" x14ac:dyDescent="0.25">
      <c r="A135" s="76" t="s">
        <v>168</v>
      </c>
      <c r="B135" s="64" t="s">
        <v>349</v>
      </c>
      <c r="C135" s="40">
        <f>SUM(D135+E135+F135+G135+H135)</f>
        <v>726915</v>
      </c>
      <c r="D135" s="40">
        <v>725980</v>
      </c>
      <c r="E135" s="40"/>
      <c r="F135" s="40"/>
      <c r="G135" s="40"/>
      <c r="H135" s="40">
        <v>935</v>
      </c>
    </row>
    <row r="136" spans="1:8" ht="30" hidden="1" x14ac:dyDescent="0.25">
      <c r="A136" s="175" t="s">
        <v>276</v>
      </c>
      <c r="B136" s="181" t="s">
        <v>351</v>
      </c>
      <c r="C136" s="177">
        <f>SUM(D136+E136+F136+G136+H136)</f>
        <v>0</v>
      </c>
      <c r="D136" s="177"/>
      <c r="E136" s="177"/>
      <c r="F136" s="177"/>
      <c r="G136" s="177"/>
      <c r="H136" s="177"/>
    </row>
    <row r="137" spans="1:8" ht="30" x14ac:dyDescent="0.25">
      <c r="A137" s="76" t="s">
        <v>350</v>
      </c>
      <c r="B137" s="64" t="s">
        <v>352</v>
      </c>
      <c r="C137" s="40">
        <f>SUM(D137+E137+F137+G137+H137)</f>
        <v>52945</v>
      </c>
      <c r="D137" s="40">
        <f>50320+2003</f>
        <v>52323</v>
      </c>
      <c r="E137" s="40">
        <v>250</v>
      </c>
      <c r="F137" s="40"/>
      <c r="G137" s="40"/>
      <c r="H137" s="38">
        <v>372</v>
      </c>
    </row>
    <row r="138" spans="1:8" s="25" customFormat="1" x14ac:dyDescent="0.25">
      <c r="A138" s="72" t="s">
        <v>38</v>
      </c>
      <c r="B138" s="49" t="s">
        <v>17</v>
      </c>
      <c r="C138" s="50">
        <f t="shared" si="4"/>
        <v>4583168</v>
      </c>
      <c r="D138" s="50">
        <f>SUM(D139+D146+D149+D155+D156+D157+D165)</f>
        <v>4164927</v>
      </c>
      <c r="E138" s="50">
        <f>SUM(E139+E146+E149+E155+E156+E157+E165)</f>
        <v>37740</v>
      </c>
      <c r="F138" s="50">
        <f>SUM(F139+F146+F149+F155+F156+F157+F165)</f>
        <v>343149</v>
      </c>
      <c r="G138" s="50">
        <f>SUM(G139+G146+G149+G155+G156+G157+G165)</f>
        <v>3142</v>
      </c>
      <c r="H138" s="50">
        <f>SUM(H139+H146+H149+H155+H156+H157+H165)</f>
        <v>34210</v>
      </c>
    </row>
    <row r="139" spans="1:8" x14ac:dyDescent="0.25">
      <c r="A139" s="73" t="s">
        <v>92</v>
      </c>
      <c r="B139" s="28" t="s">
        <v>93</v>
      </c>
      <c r="C139" s="36">
        <f>SUM(D139+E139+F139+G139+H139)</f>
        <v>688921</v>
      </c>
      <c r="D139" s="36">
        <f>SUM(D140:D145)</f>
        <v>370305</v>
      </c>
      <c r="E139" s="36">
        <f t="shared" ref="E139:H139" si="7">SUM(E140:E145)</f>
        <v>10060</v>
      </c>
      <c r="F139" s="36">
        <f t="shared" si="7"/>
        <v>296503</v>
      </c>
      <c r="G139" s="36">
        <f t="shared" si="7"/>
        <v>3000</v>
      </c>
      <c r="H139" s="36">
        <f t="shared" si="7"/>
        <v>9053</v>
      </c>
    </row>
    <row r="140" spans="1:8" s="5" customFormat="1" ht="30" x14ac:dyDescent="0.25">
      <c r="A140" s="76" t="s">
        <v>110</v>
      </c>
      <c r="B140" s="64" t="s">
        <v>114</v>
      </c>
      <c r="C140" s="40">
        <f t="shared" si="4"/>
        <v>349056</v>
      </c>
      <c r="D140" s="40">
        <v>95731</v>
      </c>
      <c r="E140" s="38"/>
      <c r="F140" s="38">
        <v>253323</v>
      </c>
      <c r="G140" s="38"/>
      <c r="H140" s="38">
        <v>2</v>
      </c>
    </row>
    <row r="141" spans="1:8" s="5" customFormat="1" ht="30" x14ac:dyDescent="0.25">
      <c r="A141" s="75" t="s">
        <v>393</v>
      </c>
      <c r="B141" s="64" t="s">
        <v>412</v>
      </c>
      <c r="C141" s="38">
        <f t="shared" si="4"/>
        <v>84309</v>
      </c>
      <c r="D141" s="38">
        <v>77988</v>
      </c>
      <c r="E141" s="38">
        <v>2560</v>
      </c>
      <c r="F141" s="38"/>
      <c r="G141" s="38">
        <v>3000</v>
      </c>
      <c r="H141" s="38">
        <v>761</v>
      </c>
    </row>
    <row r="142" spans="1:8" s="5" customFormat="1" x14ac:dyDescent="0.25">
      <c r="A142" s="75" t="s">
        <v>111</v>
      </c>
      <c r="B142" s="63" t="s">
        <v>115</v>
      </c>
      <c r="C142" s="38">
        <f t="shared" si="4"/>
        <v>70444</v>
      </c>
      <c r="D142" s="38">
        <v>69066</v>
      </c>
      <c r="E142" s="38">
        <v>1000</v>
      </c>
      <c r="F142" s="38"/>
      <c r="G142" s="38"/>
      <c r="H142" s="38">
        <f>22+356</f>
        <v>378</v>
      </c>
    </row>
    <row r="143" spans="1:8" s="5" customFormat="1" x14ac:dyDescent="0.25">
      <c r="A143" s="75" t="s">
        <v>112</v>
      </c>
      <c r="B143" s="63" t="s">
        <v>116</v>
      </c>
      <c r="C143" s="38">
        <f t="shared" si="4"/>
        <v>68523</v>
      </c>
      <c r="D143" s="38">
        <v>65814</v>
      </c>
      <c r="E143" s="38">
        <v>2200</v>
      </c>
      <c r="F143" s="38"/>
      <c r="G143" s="38"/>
      <c r="H143" s="38">
        <f>179+330</f>
        <v>509</v>
      </c>
    </row>
    <row r="144" spans="1:8" s="5" customFormat="1" x14ac:dyDescent="0.25">
      <c r="A144" s="76" t="s">
        <v>113</v>
      </c>
      <c r="B144" s="64" t="s">
        <v>117</v>
      </c>
      <c r="C144" s="40">
        <f t="shared" si="4"/>
        <v>111306</v>
      </c>
      <c r="D144" s="40">
        <v>61706</v>
      </c>
      <c r="E144" s="38">
        <v>4300</v>
      </c>
      <c r="F144" s="38">
        <v>43180</v>
      </c>
      <c r="G144" s="38"/>
      <c r="H144" s="38">
        <f>565+1555</f>
        <v>2120</v>
      </c>
    </row>
    <row r="145" spans="1:8" s="5" customFormat="1" x14ac:dyDescent="0.25">
      <c r="A145" s="76" t="s">
        <v>820</v>
      </c>
      <c r="B145" s="64" t="s">
        <v>821</v>
      </c>
      <c r="C145" s="40">
        <f t="shared" si="4"/>
        <v>5283</v>
      </c>
      <c r="D145" s="40"/>
      <c r="E145" s="38"/>
      <c r="F145" s="38"/>
      <c r="G145" s="38"/>
      <c r="H145" s="38">
        <v>5283</v>
      </c>
    </row>
    <row r="146" spans="1:8" x14ac:dyDescent="0.25">
      <c r="A146" s="77" t="s">
        <v>118</v>
      </c>
      <c r="B146" s="29" t="s">
        <v>119</v>
      </c>
      <c r="C146" s="41">
        <f t="shared" si="4"/>
        <v>419535</v>
      </c>
      <c r="D146" s="41">
        <f>SUM(D147+D148)</f>
        <v>400962</v>
      </c>
      <c r="E146" s="36">
        <f>SUM(E147+E148)</f>
        <v>11000</v>
      </c>
      <c r="F146" s="36">
        <f>SUM(F147+F148)</f>
        <v>0</v>
      </c>
      <c r="G146" s="36">
        <f>SUM(G147+G148)</f>
        <v>0</v>
      </c>
      <c r="H146" s="36">
        <f>SUM(H147+H148)</f>
        <v>7573</v>
      </c>
    </row>
    <row r="147" spans="1:8" s="5" customFormat="1" x14ac:dyDescent="0.25">
      <c r="A147" s="76" t="s">
        <v>120</v>
      </c>
      <c r="B147" s="64" t="s">
        <v>122</v>
      </c>
      <c r="C147" s="40">
        <f t="shared" si="4"/>
        <v>265470</v>
      </c>
      <c r="D147" s="40">
        <v>250294</v>
      </c>
      <c r="E147" s="38">
        <v>11000</v>
      </c>
      <c r="F147" s="38"/>
      <c r="G147" s="38"/>
      <c r="H147" s="38">
        <f>3722+454</f>
        <v>4176</v>
      </c>
    </row>
    <row r="148" spans="1:8" s="5" customFormat="1" x14ac:dyDescent="0.25">
      <c r="A148" s="76" t="s">
        <v>121</v>
      </c>
      <c r="B148" s="64" t="s">
        <v>291</v>
      </c>
      <c r="C148" s="40">
        <f t="shared" si="4"/>
        <v>154065</v>
      </c>
      <c r="D148" s="40">
        <f>146878+3790</f>
        <v>150668</v>
      </c>
      <c r="E148" s="38"/>
      <c r="F148" s="38"/>
      <c r="G148" s="38"/>
      <c r="H148" s="38">
        <v>3397</v>
      </c>
    </row>
    <row r="149" spans="1:8" x14ac:dyDescent="0.25">
      <c r="A149" s="77" t="s">
        <v>94</v>
      </c>
      <c r="B149" s="29" t="s">
        <v>287</v>
      </c>
      <c r="C149" s="41">
        <f t="shared" si="4"/>
        <v>779360</v>
      </c>
      <c r="D149" s="41">
        <f>SUM(D150:D154)</f>
        <v>757254</v>
      </c>
      <c r="E149" s="36">
        <f>SUM(E150:E154)</f>
        <v>3246</v>
      </c>
      <c r="F149" s="36">
        <f>SUM(F150:F154)</f>
        <v>11646</v>
      </c>
      <c r="G149" s="36">
        <f>SUM(G150:G154)</f>
        <v>0</v>
      </c>
      <c r="H149" s="36">
        <f>SUM(H150:H154)</f>
        <v>7214</v>
      </c>
    </row>
    <row r="150" spans="1:8" s="5" customFormat="1" hidden="1" x14ac:dyDescent="0.25">
      <c r="A150" s="76"/>
      <c r="B150" s="64"/>
      <c r="C150" s="40">
        <f t="shared" si="4"/>
        <v>0</v>
      </c>
      <c r="D150" s="40"/>
      <c r="E150" s="38"/>
      <c r="F150" s="38"/>
      <c r="G150" s="38"/>
      <c r="H150" s="38"/>
    </row>
    <row r="151" spans="1:8" s="5" customFormat="1" ht="30" x14ac:dyDescent="0.25">
      <c r="A151" s="76" t="s">
        <v>158</v>
      </c>
      <c r="B151" s="64" t="s">
        <v>201</v>
      </c>
      <c r="C151" s="17">
        <f t="shared" si="4"/>
        <v>598335</v>
      </c>
      <c r="D151" s="40">
        <f>584373+4004</f>
        <v>588377</v>
      </c>
      <c r="E151" s="40">
        <v>2846</v>
      </c>
      <c r="F151" s="40"/>
      <c r="G151" s="40"/>
      <c r="H151" s="40">
        <v>7112</v>
      </c>
    </row>
    <row r="152" spans="1:8" s="5" customFormat="1" ht="30" x14ac:dyDescent="0.25">
      <c r="A152" s="76" t="s">
        <v>123</v>
      </c>
      <c r="B152" s="64" t="s">
        <v>807</v>
      </c>
      <c r="C152" s="40">
        <f t="shared" si="4"/>
        <v>168978</v>
      </c>
      <c r="D152" s="40">
        <v>168877</v>
      </c>
      <c r="E152" s="38"/>
      <c r="F152" s="38"/>
      <c r="G152" s="38"/>
      <c r="H152" s="38">
        <v>101</v>
      </c>
    </row>
    <row r="153" spans="1:8" s="5" customFormat="1" hidden="1" x14ac:dyDescent="0.25">
      <c r="A153" s="76"/>
      <c r="B153" s="64"/>
      <c r="C153" s="40">
        <f t="shared" si="4"/>
        <v>0</v>
      </c>
      <c r="D153" s="40"/>
      <c r="E153" s="40"/>
      <c r="F153" s="40"/>
      <c r="G153" s="40"/>
      <c r="H153" s="40"/>
    </row>
    <row r="154" spans="1:8" s="5" customFormat="1" ht="45" x14ac:dyDescent="0.25">
      <c r="A154" s="76" t="s">
        <v>395</v>
      </c>
      <c r="B154" s="64" t="s">
        <v>413</v>
      </c>
      <c r="C154" s="40">
        <f t="shared" si="4"/>
        <v>12047</v>
      </c>
      <c r="D154" s="40"/>
      <c r="E154" s="40">
        <v>400</v>
      </c>
      <c r="F154" s="40">
        <v>11646</v>
      </c>
      <c r="G154" s="40"/>
      <c r="H154" s="40">
        <v>1</v>
      </c>
    </row>
    <row r="155" spans="1:8" s="5" customFormat="1" x14ac:dyDescent="0.25">
      <c r="A155" s="77" t="s">
        <v>275</v>
      </c>
      <c r="B155" s="106" t="s">
        <v>288</v>
      </c>
      <c r="C155" s="39">
        <f t="shared" si="4"/>
        <v>55186</v>
      </c>
      <c r="D155" s="39">
        <v>20000</v>
      </c>
      <c r="E155" s="39"/>
      <c r="F155" s="39">
        <v>35000</v>
      </c>
      <c r="G155" s="37"/>
      <c r="H155" s="37">
        <v>186</v>
      </c>
    </row>
    <row r="156" spans="1:8" ht="30" x14ac:dyDescent="0.25">
      <c r="A156" s="77" t="s">
        <v>394</v>
      </c>
      <c r="B156" s="29" t="s">
        <v>290</v>
      </c>
      <c r="C156" s="39">
        <f t="shared" si="4"/>
        <v>500000</v>
      </c>
      <c r="D156" s="39">
        <v>500000</v>
      </c>
      <c r="E156" s="37"/>
      <c r="F156" s="37"/>
      <c r="G156" s="37"/>
      <c r="H156" s="37"/>
    </row>
    <row r="157" spans="1:8" ht="28.5" x14ac:dyDescent="0.25">
      <c r="A157" s="77" t="s">
        <v>95</v>
      </c>
      <c r="B157" s="29" t="s">
        <v>289</v>
      </c>
      <c r="C157" s="41">
        <f t="shared" si="4"/>
        <v>896535</v>
      </c>
      <c r="D157" s="41">
        <f>SUM(D158:D164)</f>
        <v>881500</v>
      </c>
      <c r="E157" s="36">
        <f>SUM(E158:E164)</f>
        <v>12240</v>
      </c>
      <c r="F157" s="36">
        <f>SUM(F158:F164)</f>
        <v>0</v>
      </c>
      <c r="G157" s="36">
        <f>SUM(G158:G164)</f>
        <v>142</v>
      </c>
      <c r="H157" s="36">
        <f>SUM(H158:H164)</f>
        <v>2653</v>
      </c>
    </row>
    <row r="158" spans="1:8" s="5" customFormat="1" x14ac:dyDescent="0.25">
      <c r="A158" s="76" t="s">
        <v>124</v>
      </c>
      <c r="B158" s="64" t="s">
        <v>128</v>
      </c>
      <c r="C158" s="40">
        <f t="shared" si="4"/>
        <v>9033</v>
      </c>
      <c r="D158" s="40">
        <v>9033</v>
      </c>
      <c r="E158" s="38"/>
      <c r="F158" s="38"/>
      <c r="G158" s="38"/>
      <c r="H158" s="38"/>
    </row>
    <row r="159" spans="1:8" s="5" customFormat="1" ht="15.75" hidden="1" customHeight="1" x14ac:dyDescent="0.25">
      <c r="A159" s="75"/>
      <c r="B159" s="63"/>
      <c r="C159" s="38">
        <f t="shared" si="4"/>
        <v>0</v>
      </c>
      <c r="D159" s="38"/>
      <c r="E159" s="38"/>
      <c r="F159" s="38"/>
      <c r="G159" s="38"/>
      <c r="H159" s="38"/>
    </row>
    <row r="160" spans="1:8" s="5" customFormat="1" ht="30" x14ac:dyDescent="0.25">
      <c r="A160" s="75" t="s">
        <v>125</v>
      </c>
      <c r="B160" s="63" t="s">
        <v>129</v>
      </c>
      <c r="C160" s="38">
        <f t="shared" si="4"/>
        <v>83031</v>
      </c>
      <c r="D160" s="38">
        <f>84821-1790</f>
        <v>83031</v>
      </c>
      <c r="E160" s="38"/>
      <c r="F160" s="38"/>
      <c r="G160" s="38"/>
      <c r="H160" s="38"/>
    </row>
    <row r="161" spans="1:9" s="5" customFormat="1" x14ac:dyDescent="0.25">
      <c r="A161" s="75" t="s">
        <v>356</v>
      </c>
      <c r="B161" s="64" t="s">
        <v>353</v>
      </c>
      <c r="C161" s="38">
        <f t="shared" si="4"/>
        <v>84456</v>
      </c>
      <c r="D161" s="38">
        <v>80268</v>
      </c>
      <c r="E161" s="38">
        <v>4000</v>
      </c>
      <c r="F161" s="38"/>
      <c r="G161" s="38"/>
      <c r="H161" s="38">
        <f>90+98</f>
        <v>188</v>
      </c>
    </row>
    <row r="162" spans="1:9" s="5" customFormat="1" ht="30" x14ac:dyDescent="0.25">
      <c r="A162" s="76" t="s">
        <v>126</v>
      </c>
      <c r="B162" s="64" t="s">
        <v>800</v>
      </c>
      <c r="C162" s="40">
        <f t="shared" si="4"/>
        <v>617082</v>
      </c>
      <c r="D162" s="40">
        <v>609488</v>
      </c>
      <c r="E162" s="40">
        <v>5240</v>
      </c>
      <c r="F162" s="40"/>
      <c r="G162" s="40"/>
      <c r="H162" s="40">
        <v>2354</v>
      </c>
    </row>
    <row r="163" spans="1:9" s="5" customFormat="1" x14ac:dyDescent="0.25">
      <c r="A163" s="75" t="s">
        <v>127</v>
      </c>
      <c r="B163" s="63" t="s">
        <v>801</v>
      </c>
      <c r="C163" s="38">
        <f t="shared" si="4"/>
        <v>15200</v>
      </c>
      <c r="D163" s="38">
        <v>12200</v>
      </c>
      <c r="E163" s="38">
        <v>3000</v>
      </c>
      <c r="F163" s="38"/>
      <c r="G163" s="38"/>
      <c r="H163" s="38"/>
    </row>
    <row r="164" spans="1:9" s="5" customFormat="1" ht="30" x14ac:dyDescent="0.25">
      <c r="A164" s="75" t="s">
        <v>296</v>
      </c>
      <c r="B164" s="63" t="s">
        <v>319</v>
      </c>
      <c r="C164" s="38">
        <f t="shared" si="4"/>
        <v>87733</v>
      </c>
      <c r="D164" s="38">
        <v>87480</v>
      </c>
      <c r="E164" s="38"/>
      <c r="F164" s="38"/>
      <c r="G164" s="38">
        <v>142</v>
      </c>
      <c r="H164" s="38">
        <v>111</v>
      </c>
    </row>
    <row r="165" spans="1:9" x14ac:dyDescent="0.25">
      <c r="A165" s="73" t="s">
        <v>320</v>
      </c>
      <c r="B165" s="28" t="s">
        <v>321</v>
      </c>
      <c r="C165" s="37">
        <f>D165+E165+F165+G165+H165</f>
        <v>1243631</v>
      </c>
      <c r="D165" s="37">
        <f>SUM(D166:D169)</f>
        <v>1234906</v>
      </c>
      <c r="E165" s="37">
        <f>SUM(E166:E169)</f>
        <v>1194</v>
      </c>
      <c r="F165" s="37">
        <f>SUM(F166:F169)</f>
        <v>0</v>
      </c>
      <c r="G165" s="37">
        <f>SUM(G166:G169)</f>
        <v>0</v>
      </c>
      <c r="H165" s="37">
        <f>SUM(H166:H169)</f>
        <v>7531</v>
      </c>
    </row>
    <row r="166" spans="1:9" ht="30" x14ac:dyDescent="0.25">
      <c r="A166" s="75" t="s">
        <v>363</v>
      </c>
      <c r="B166" s="63" t="s">
        <v>354</v>
      </c>
      <c r="C166" s="38">
        <f t="shared" si="4"/>
        <v>989431</v>
      </c>
      <c r="D166" s="38">
        <f>939205+45509</f>
        <v>984714</v>
      </c>
      <c r="E166" s="38">
        <v>1194</v>
      </c>
      <c r="F166" s="38"/>
      <c r="G166" s="38"/>
      <c r="H166" s="38">
        <f>1627+1896</f>
        <v>3523</v>
      </c>
    </row>
    <row r="167" spans="1:9" hidden="1" x14ac:dyDescent="0.25">
      <c r="A167" s="175"/>
      <c r="B167" s="181"/>
      <c r="C167" s="177">
        <f>SUM(D167+E167+F167+G167+H167)</f>
        <v>0</v>
      </c>
      <c r="D167" s="177"/>
      <c r="E167" s="177"/>
      <c r="F167" s="177"/>
      <c r="G167" s="177"/>
      <c r="H167" s="177"/>
    </row>
    <row r="168" spans="1:9" ht="30" x14ac:dyDescent="0.25">
      <c r="A168" s="75" t="s">
        <v>323</v>
      </c>
      <c r="B168" s="63" t="s">
        <v>322</v>
      </c>
      <c r="C168" s="38">
        <f t="shared" si="4"/>
        <v>9200</v>
      </c>
      <c r="D168" s="38">
        <f>11200-2000</f>
        <v>9200</v>
      </c>
      <c r="E168" s="38"/>
      <c r="F168" s="38"/>
      <c r="G168" s="38"/>
      <c r="H168" s="38"/>
    </row>
    <row r="169" spans="1:9" ht="30" x14ac:dyDescent="0.25">
      <c r="A169" s="75" t="s">
        <v>298</v>
      </c>
      <c r="B169" s="63" t="s">
        <v>324</v>
      </c>
      <c r="C169" s="38">
        <f t="shared" si="4"/>
        <v>245000</v>
      </c>
      <c r="D169" s="38">
        <v>240992</v>
      </c>
      <c r="E169" s="38"/>
      <c r="F169" s="38"/>
      <c r="G169" s="38"/>
      <c r="H169" s="38">
        <v>4008</v>
      </c>
    </row>
    <row r="170" spans="1:9" s="25" customFormat="1" x14ac:dyDescent="0.25">
      <c r="A170" s="80"/>
      <c r="B170" s="49" t="s">
        <v>53</v>
      </c>
      <c r="C170" s="50">
        <f>SUM(D170+E170+F170+G170+H170)+C178</f>
        <v>5328745</v>
      </c>
      <c r="D170" s="50">
        <f>SUM(D171+D172)</f>
        <v>665283</v>
      </c>
      <c r="E170" s="50">
        <f>SUM(E171+E172)</f>
        <v>0</v>
      </c>
      <c r="F170" s="50">
        <f>SUM(F171+F172)</f>
        <v>2528491</v>
      </c>
      <c r="G170" s="50">
        <f>SUM(G171+G172)</f>
        <v>0</v>
      </c>
      <c r="H170" s="50">
        <f>SUM(H171+H172)</f>
        <v>1534971</v>
      </c>
      <c r="I170" s="52"/>
    </row>
    <row r="171" spans="1:9" x14ac:dyDescent="0.25">
      <c r="A171" s="83" t="s">
        <v>181</v>
      </c>
      <c r="B171" s="29" t="s">
        <v>182</v>
      </c>
      <c r="C171" s="41">
        <f t="shared" si="4"/>
        <v>4063462</v>
      </c>
      <c r="D171" s="41"/>
      <c r="E171" s="17"/>
      <c r="F171" s="17">
        <f>2485668+42823</f>
        <v>2528491</v>
      </c>
      <c r="G171" s="17"/>
      <c r="H171" s="17">
        <f>1577794-42823</f>
        <v>1534971</v>
      </c>
      <c r="I171" s="18"/>
    </row>
    <row r="172" spans="1:9" s="25" customFormat="1" ht="17.25" customHeight="1" x14ac:dyDescent="0.25">
      <c r="A172" s="83" t="s">
        <v>98</v>
      </c>
      <c r="B172" s="29" t="s">
        <v>183</v>
      </c>
      <c r="C172" s="41">
        <f t="shared" si="4"/>
        <v>665283</v>
      </c>
      <c r="D172" s="36">
        <f>D175+D173+D174+D176+D177</f>
        <v>665283</v>
      </c>
      <c r="E172" s="36">
        <f t="shared" ref="E172:H172" si="8">E175+E173+E174+E176+E177</f>
        <v>0</v>
      </c>
      <c r="F172" s="36">
        <f t="shared" si="8"/>
        <v>0</v>
      </c>
      <c r="G172" s="36">
        <f t="shared" si="8"/>
        <v>0</v>
      </c>
      <c r="H172" s="36">
        <f t="shared" si="8"/>
        <v>0</v>
      </c>
      <c r="I172" s="52"/>
    </row>
    <row r="173" spans="1:9" s="85" customFormat="1" ht="30" x14ac:dyDescent="0.25">
      <c r="A173" s="83"/>
      <c r="B173" s="64" t="s">
        <v>329</v>
      </c>
      <c r="C173" s="17">
        <f t="shared" si="4"/>
        <v>40000</v>
      </c>
      <c r="D173" s="40">
        <v>40000</v>
      </c>
      <c r="E173" s="41"/>
      <c r="F173" s="41"/>
      <c r="G173" s="41"/>
      <c r="H173" s="41"/>
      <c r="I173" s="84"/>
    </row>
    <row r="174" spans="1:9" s="85" customFormat="1" ht="21.75" customHeight="1" x14ac:dyDescent="0.25">
      <c r="A174" s="83"/>
      <c r="B174" s="64" t="s">
        <v>804</v>
      </c>
      <c r="C174" s="17">
        <f t="shared" si="4"/>
        <v>20000</v>
      </c>
      <c r="D174" s="40">
        <v>20000</v>
      </c>
      <c r="E174" s="41"/>
      <c r="F174" s="41"/>
      <c r="G174" s="41"/>
      <c r="H174" s="41"/>
    </row>
    <row r="175" spans="1:9" ht="30" x14ac:dyDescent="0.25">
      <c r="A175" s="83"/>
      <c r="B175" s="64" t="s">
        <v>149</v>
      </c>
      <c r="C175" s="17">
        <f t="shared" si="4"/>
        <v>517943</v>
      </c>
      <c r="D175" s="40">
        <v>517943</v>
      </c>
      <c r="E175" s="15"/>
      <c r="F175" s="15"/>
      <c r="G175" s="15"/>
      <c r="H175" s="15"/>
    </row>
    <row r="176" spans="1:9" ht="30" x14ac:dyDescent="0.25">
      <c r="A176" s="83"/>
      <c r="B176" s="64" t="s">
        <v>816</v>
      </c>
      <c r="C176" s="17">
        <f t="shared" ref="C176" si="9">SUM(D176+E176+F176+G176+H176)</f>
        <v>37340</v>
      </c>
      <c r="D176" s="40">
        <v>37340</v>
      </c>
      <c r="E176" s="15"/>
      <c r="F176" s="15"/>
      <c r="G176" s="15"/>
      <c r="H176" s="15"/>
    </row>
    <row r="177" spans="1:8" ht="30" x14ac:dyDescent="0.25">
      <c r="A177" s="83"/>
      <c r="B177" s="64" t="s">
        <v>330</v>
      </c>
      <c r="C177" s="17">
        <f t="shared" ref="C177" si="10">SUM(D177+E177+F177+G177+H177)</f>
        <v>50000</v>
      </c>
      <c r="D177" s="40">
        <v>50000</v>
      </c>
      <c r="E177" s="15"/>
      <c r="F177" s="15"/>
      <c r="G177" s="15"/>
      <c r="H177" s="15"/>
    </row>
    <row r="178" spans="1:8" x14ac:dyDescent="0.25">
      <c r="A178" s="83" t="s">
        <v>179</v>
      </c>
      <c r="B178" s="163" t="s">
        <v>396</v>
      </c>
      <c r="C178" s="41">
        <v>600000</v>
      </c>
      <c r="D178" s="40"/>
      <c r="E178" s="15"/>
      <c r="F178" s="15"/>
      <c r="G178" s="15"/>
      <c r="H178" s="15"/>
    </row>
    <row r="179" spans="1:8" x14ac:dyDescent="0.25">
      <c r="A179" s="81"/>
      <c r="B179" s="49" t="s">
        <v>76</v>
      </c>
      <c r="C179" s="50">
        <f t="shared" ref="C179:H179" si="11">SUM(C170+C9)</f>
        <v>61701387</v>
      </c>
      <c r="D179" s="50">
        <f t="shared" si="11"/>
        <v>41326754</v>
      </c>
      <c r="E179" s="50">
        <f t="shared" si="11"/>
        <v>1522519</v>
      </c>
      <c r="F179" s="50">
        <f t="shared" si="11"/>
        <v>12529820</v>
      </c>
      <c r="G179" s="50">
        <f t="shared" si="11"/>
        <v>746084</v>
      </c>
      <c r="H179" s="50">
        <f t="shared" si="11"/>
        <v>4976210</v>
      </c>
    </row>
    <row r="180" spans="1:8" s="33" customFormat="1" x14ac:dyDescent="0.25">
      <c r="A180" s="31"/>
      <c r="B180" s="32"/>
      <c r="C180" s="42"/>
      <c r="D180" s="43"/>
      <c r="E180" s="43"/>
      <c r="F180" s="31"/>
      <c r="G180" s="31"/>
      <c r="H180" s="42"/>
    </row>
    <row r="181" spans="1:8" x14ac:dyDescent="0.25">
      <c r="C181" s="44"/>
      <c r="D181" s="45"/>
      <c r="E181" s="19"/>
      <c r="F181" s="19"/>
      <c r="G181" s="19"/>
      <c r="H181" s="19"/>
    </row>
    <row r="182" spans="1:8" s="33" customFormat="1" ht="18.75" x14ac:dyDescent="0.3">
      <c r="A182" s="4" t="s">
        <v>27</v>
      </c>
      <c r="B182" s="59"/>
      <c r="C182" s="60"/>
      <c r="D182" s="68"/>
      <c r="E182" s="4"/>
      <c r="F182" s="4"/>
      <c r="G182" s="4"/>
      <c r="H182" s="58" t="s">
        <v>83</v>
      </c>
    </row>
    <row r="183" spans="1:8" x14ac:dyDescent="0.25">
      <c r="C183" s="44"/>
      <c r="D183" s="46"/>
      <c r="E183" s="19"/>
      <c r="F183" s="19"/>
      <c r="G183" s="19"/>
      <c r="H183" s="19"/>
    </row>
    <row r="184" spans="1:8" x14ac:dyDescent="0.25">
      <c r="C184" s="19"/>
      <c r="D184" s="46"/>
      <c r="E184" s="19"/>
      <c r="F184" s="19"/>
      <c r="G184" s="19"/>
      <c r="H184" s="19"/>
    </row>
    <row r="185" spans="1:8" x14ac:dyDescent="0.25">
      <c r="C185" s="19"/>
      <c r="D185" s="46"/>
      <c r="E185" s="44"/>
      <c r="F185" s="19"/>
      <c r="G185" s="19"/>
      <c r="H185" s="19"/>
    </row>
    <row r="186" spans="1:8" x14ac:dyDescent="0.25">
      <c r="C186" s="30"/>
    </row>
  </sheetData>
  <mergeCells count="6">
    <mergeCell ref="A4:H4"/>
    <mergeCell ref="A5:H5"/>
    <mergeCell ref="D7:H7"/>
    <mergeCell ref="A7:A8"/>
    <mergeCell ref="B7:B8"/>
    <mergeCell ref="C7:C8"/>
  </mergeCells>
  <phoneticPr fontId="0" type="noConversion"/>
  <printOptions horizontalCentered="1" verticalCentered="1"/>
  <pageMargins left="0.78740157480314965" right="0.78740157480314965" top="0.78740157480314965" bottom="0.78740157480314965" header="0.19685039370078741" footer="0.19685039370078741"/>
  <pageSetup paperSize="9" scale="92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142"/>
  <sheetViews>
    <sheetView showGridLines="0" tabSelected="1" topLeftCell="A343" workbookViewId="0">
      <selection activeCell="I9" sqref="I9"/>
    </sheetView>
  </sheetViews>
  <sheetFormatPr defaultRowHeight="15" x14ac:dyDescent="0.25"/>
  <cols>
    <col min="1" max="1" width="2.7109375" style="380" customWidth="1"/>
    <col min="2" max="2" width="78.140625" style="380" customWidth="1"/>
    <col min="3" max="3" width="17.28515625" style="382" customWidth="1"/>
    <col min="4" max="16384" width="9.140625" style="380"/>
  </cols>
  <sheetData>
    <row r="1" spans="1:3" x14ac:dyDescent="0.25">
      <c r="A1" s="434" t="s">
        <v>165</v>
      </c>
      <c r="B1" s="434"/>
      <c r="C1" s="381" t="s">
        <v>803</v>
      </c>
    </row>
    <row r="2" spans="1:3" x14ac:dyDescent="0.25">
      <c r="A2" s="146"/>
      <c r="B2" s="146"/>
      <c r="C2" s="216" t="s">
        <v>868</v>
      </c>
    </row>
    <row r="3" spans="1:3" x14ac:dyDescent="0.25">
      <c r="A3" s="146"/>
      <c r="B3" s="146"/>
      <c r="C3" s="216" t="s">
        <v>869</v>
      </c>
    </row>
    <row r="5" spans="1:3" ht="37.5" customHeight="1" x14ac:dyDescent="0.25">
      <c r="B5" s="425" t="s">
        <v>856</v>
      </c>
      <c r="C5" s="426"/>
    </row>
    <row r="6" spans="1:3" ht="37.5" customHeight="1" x14ac:dyDescent="0.25">
      <c r="B6" s="406"/>
      <c r="C6" s="408" t="s">
        <v>355</v>
      </c>
    </row>
    <row r="7" spans="1:3" ht="28.5" customHeight="1" x14ac:dyDescent="0.25">
      <c r="A7" s="427" t="s">
        <v>671</v>
      </c>
      <c r="B7" s="428"/>
      <c r="C7" s="145" t="s">
        <v>814</v>
      </c>
    </row>
    <row r="8" spans="1:3" ht="14.25" customHeight="1" x14ac:dyDescent="0.25"/>
    <row r="9" spans="1:3" ht="15" customHeight="1" x14ac:dyDescent="0.25">
      <c r="A9" s="429" t="s">
        <v>672</v>
      </c>
      <c r="B9" s="424"/>
      <c r="C9" s="424"/>
    </row>
    <row r="10" spans="1:3" ht="15" customHeight="1" x14ac:dyDescent="0.25">
      <c r="A10" s="429" t="s">
        <v>673</v>
      </c>
      <c r="B10" s="424"/>
      <c r="C10" s="383">
        <v>5779106</v>
      </c>
    </row>
    <row r="11" spans="1:3" ht="15" customHeight="1" x14ac:dyDescent="0.25">
      <c r="A11" s="423" t="s">
        <v>674</v>
      </c>
      <c r="B11" s="424"/>
      <c r="C11" s="384">
        <v>3074163</v>
      </c>
    </row>
    <row r="12" spans="1:3" ht="15" customHeight="1" x14ac:dyDescent="0.25">
      <c r="A12" s="423" t="s">
        <v>675</v>
      </c>
      <c r="B12" s="424"/>
      <c r="C12" s="384">
        <v>2385787</v>
      </c>
    </row>
    <row r="13" spans="1:3" ht="15" customHeight="1" x14ac:dyDescent="0.25">
      <c r="A13" s="423" t="s">
        <v>676</v>
      </c>
      <c r="B13" s="424"/>
      <c r="C13" s="384">
        <v>688376</v>
      </c>
    </row>
    <row r="14" spans="1:3" ht="15" customHeight="1" x14ac:dyDescent="0.25">
      <c r="A14" s="423" t="s">
        <v>677</v>
      </c>
      <c r="B14" s="424"/>
      <c r="C14" s="384">
        <v>1508615</v>
      </c>
    </row>
    <row r="15" spans="1:3" ht="15" customHeight="1" x14ac:dyDescent="0.25">
      <c r="A15" s="423" t="s">
        <v>678</v>
      </c>
      <c r="B15" s="424"/>
      <c r="C15" s="384">
        <v>29500</v>
      </c>
    </row>
    <row r="16" spans="1:3" ht="15" customHeight="1" x14ac:dyDescent="0.25">
      <c r="A16" s="423" t="s">
        <v>679</v>
      </c>
      <c r="B16" s="424"/>
      <c r="C16" s="384">
        <v>1229517</v>
      </c>
    </row>
    <row r="17" spans="1:3" ht="15" customHeight="1" x14ac:dyDescent="0.25">
      <c r="A17" s="423" t="s">
        <v>680</v>
      </c>
      <c r="B17" s="424"/>
      <c r="C17" s="384">
        <v>258536</v>
      </c>
    </row>
    <row r="18" spans="1:3" ht="30" customHeight="1" x14ac:dyDescent="0.25">
      <c r="A18" s="423" t="s">
        <v>681</v>
      </c>
      <c r="B18" s="424"/>
      <c r="C18" s="384">
        <v>235298</v>
      </c>
    </row>
    <row r="19" spans="1:3" ht="15" customHeight="1" x14ac:dyDescent="0.25">
      <c r="A19" s="423" t="s">
        <v>682</v>
      </c>
      <c r="B19" s="424"/>
      <c r="C19" s="384">
        <v>14300</v>
      </c>
    </row>
    <row r="20" spans="1:3" ht="15" customHeight="1" x14ac:dyDescent="0.25">
      <c r="A20" s="423" t="s">
        <v>683</v>
      </c>
      <c r="B20" s="424"/>
      <c r="C20" s="384">
        <v>50000</v>
      </c>
    </row>
    <row r="21" spans="1:3" ht="15" customHeight="1" x14ac:dyDescent="0.25">
      <c r="A21" s="423" t="s">
        <v>684</v>
      </c>
      <c r="B21" s="424"/>
      <c r="C21" s="384">
        <v>50000</v>
      </c>
    </row>
    <row r="22" spans="1:3" ht="15" customHeight="1" x14ac:dyDescent="0.25">
      <c r="A22" s="423" t="s">
        <v>685</v>
      </c>
      <c r="B22" s="424"/>
      <c r="C22" s="384">
        <v>126500</v>
      </c>
    </row>
    <row r="23" spans="1:3" ht="15" customHeight="1" x14ac:dyDescent="0.25">
      <c r="A23" s="423" t="s">
        <v>686</v>
      </c>
      <c r="B23" s="424"/>
      <c r="C23" s="384">
        <v>12400</v>
      </c>
    </row>
    <row r="24" spans="1:3" ht="15" customHeight="1" x14ac:dyDescent="0.25">
      <c r="A24" s="423" t="s">
        <v>687</v>
      </c>
      <c r="B24" s="424"/>
      <c r="C24" s="384">
        <v>114100</v>
      </c>
    </row>
    <row r="25" spans="1:3" x14ac:dyDescent="0.25">
      <c r="A25" s="423" t="s">
        <v>688</v>
      </c>
      <c r="B25" s="424"/>
      <c r="C25" s="384">
        <v>1019828</v>
      </c>
    </row>
    <row r="26" spans="1:3" ht="15" customHeight="1" x14ac:dyDescent="0.25">
      <c r="A26" s="423" t="s">
        <v>689</v>
      </c>
      <c r="B26" s="424"/>
      <c r="C26" s="384">
        <v>1019828</v>
      </c>
    </row>
    <row r="27" spans="1:3" ht="14.25" customHeight="1" x14ac:dyDescent="0.25"/>
    <row r="28" spans="1:3" ht="15" customHeight="1" x14ac:dyDescent="0.25">
      <c r="A28" s="429" t="s">
        <v>690</v>
      </c>
      <c r="B28" s="424"/>
      <c r="C28" s="424"/>
    </row>
    <row r="29" spans="1:3" ht="15" customHeight="1" x14ac:dyDescent="0.25">
      <c r="A29" s="429" t="s">
        <v>673</v>
      </c>
      <c r="B29" s="424"/>
      <c r="C29" s="383">
        <v>3475472</v>
      </c>
    </row>
    <row r="30" spans="1:3" ht="15" customHeight="1" x14ac:dyDescent="0.25">
      <c r="A30" s="423" t="s">
        <v>674</v>
      </c>
      <c r="B30" s="424"/>
      <c r="C30" s="384">
        <v>2875836</v>
      </c>
    </row>
    <row r="31" spans="1:3" ht="15" customHeight="1" x14ac:dyDescent="0.25">
      <c r="A31" s="423" t="s">
        <v>675</v>
      </c>
      <c r="B31" s="424"/>
      <c r="C31" s="384">
        <v>2232331</v>
      </c>
    </row>
    <row r="32" spans="1:3" ht="15" customHeight="1" x14ac:dyDescent="0.25">
      <c r="A32" s="423" t="s">
        <v>676</v>
      </c>
      <c r="B32" s="424"/>
      <c r="C32" s="384">
        <v>643505</v>
      </c>
    </row>
    <row r="33" spans="1:3" ht="15" customHeight="1" x14ac:dyDescent="0.25">
      <c r="A33" s="423" t="s">
        <v>677</v>
      </c>
      <c r="B33" s="424"/>
      <c r="C33" s="384">
        <v>586636</v>
      </c>
    </row>
    <row r="34" spans="1:3" ht="15" customHeight="1" x14ac:dyDescent="0.25">
      <c r="A34" s="423" t="s">
        <v>678</v>
      </c>
      <c r="B34" s="424"/>
      <c r="C34" s="384">
        <v>24500</v>
      </c>
    </row>
    <row r="35" spans="1:3" ht="15" customHeight="1" x14ac:dyDescent="0.25">
      <c r="A35" s="423" t="s">
        <v>679</v>
      </c>
      <c r="B35" s="424"/>
      <c r="C35" s="384">
        <v>359197</v>
      </c>
    </row>
    <row r="36" spans="1:3" ht="30" customHeight="1" x14ac:dyDescent="0.25">
      <c r="A36" s="423" t="s">
        <v>681</v>
      </c>
      <c r="B36" s="424"/>
      <c r="C36" s="384">
        <v>188639</v>
      </c>
    </row>
    <row r="37" spans="1:3" ht="15" customHeight="1" x14ac:dyDescent="0.25">
      <c r="A37" s="423" t="s">
        <v>682</v>
      </c>
      <c r="B37" s="424"/>
      <c r="C37" s="384">
        <v>14300</v>
      </c>
    </row>
    <row r="38" spans="1:3" ht="15" customHeight="1" x14ac:dyDescent="0.25">
      <c r="A38" s="423" t="s">
        <v>685</v>
      </c>
      <c r="B38" s="424"/>
      <c r="C38" s="384">
        <v>13000</v>
      </c>
    </row>
    <row r="39" spans="1:3" ht="15" customHeight="1" x14ac:dyDescent="0.25">
      <c r="A39" s="423" t="s">
        <v>687</v>
      </c>
      <c r="B39" s="424"/>
      <c r="C39" s="384">
        <v>13000</v>
      </c>
    </row>
    <row r="40" spans="1:3" ht="14.25" customHeight="1" x14ac:dyDescent="0.25"/>
    <row r="41" spans="1:3" ht="15" customHeight="1" x14ac:dyDescent="0.25">
      <c r="A41" s="429" t="s">
        <v>691</v>
      </c>
      <c r="B41" s="424"/>
      <c r="C41" s="424"/>
    </row>
    <row r="42" spans="1:3" ht="15" customHeight="1" x14ac:dyDescent="0.25">
      <c r="A42" s="429" t="s">
        <v>673</v>
      </c>
      <c r="B42" s="424"/>
      <c r="C42" s="383">
        <v>29766</v>
      </c>
    </row>
    <row r="43" spans="1:3" ht="15" customHeight="1" x14ac:dyDescent="0.25">
      <c r="A43" s="423" t="s">
        <v>674</v>
      </c>
      <c r="B43" s="424"/>
      <c r="C43" s="384">
        <v>8900</v>
      </c>
    </row>
    <row r="44" spans="1:3" ht="15" customHeight="1" x14ac:dyDescent="0.25">
      <c r="A44" s="423" t="s">
        <v>675</v>
      </c>
      <c r="B44" s="424"/>
      <c r="C44" s="384">
        <v>7000</v>
      </c>
    </row>
    <row r="45" spans="1:3" ht="15" customHeight="1" x14ac:dyDescent="0.25">
      <c r="A45" s="423" t="s">
        <v>676</v>
      </c>
      <c r="B45" s="424"/>
      <c r="C45" s="384">
        <v>1900</v>
      </c>
    </row>
    <row r="46" spans="1:3" ht="15" customHeight="1" x14ac:dyDescent="0.25">
      <c r="A46" s="423" t="s">
        <v>677</v>
      </c>
      <c r="B46" s="424"/>
      <c r="C46" s="384">
        <v>20866</v>
      </c>
    </row>
    <row r="47" spans="1:3" ht="15" customHeight="1" x14ac:dyDescent="0.25">
      <c r="A47" s="423" t="s">
        <v>678</v>
      </c>
      <c r="B47" s="424"/>
      <c r="C47" s="384">
        <v>5000</v>
      </c>
    </row>
    <row r="48" spans="1:3" ht="15" customHeight="1" x14ac:dyDescent="0.25">
      <c r="A48" s="423" t="s">
        <v>679</v>
      </c>
      <c r="B48" s="424"/>
      <c r="C48" s="384">
        <v>15866</v>
      </c>
    </row>
    <row r="49" spans="1:3" ht="14.25" customHeight="1" x14ac:dyDescent="0.25"/>
    <row r="50" spans="1:3" ht="28.5" customHeight="1" x14ac:dyDescent="0.25">
      <c r="A50" s="429" t="s">
        <v>692</v>
      </c>
      <c r="B50" s="424"/>
      <c r="C50" s="424"/>
    </row>
    <row r="51" spans="1:3" ht="15" customHeight="1" x14ac:dyDescent="0.25">
      <c r="A51" s="429" t="s">
        <v>673</v>
      </c>
      <c r="B51" s="430"/>
      <c r="C51" s="383">
        <v>9268</v>
      </c>
    </row>
    <row r="52" spans="1:3" ht="15" customHeight="1" x14ac:dyDescent="0.25">
      <c r="A52" s="423" t="s">
        <v>674</v>
      </c>
      <c r="B52" s="424"/>
      <c r="C52" s="384">
        <v>6200</v>
      </c>
    </row>
    <row r="53" spans="1:3" ht="15" customHeight="1" x14ac:dyDescent="0.25">
      <c r="A53" s="423" t="s">
        <v>675</v>
      </c>
      <c r="B53" s="424"/>
      <c r="C53" s="384">
        <v>5000</v>
      </c>
    </row>
    <row r="54" spans="1:3" ht="15" customHeight="1" x14ac:dyDescent="0.25">
      <c r="A54" s="423" t="s">
        <v>676</v>
      </c>
      <c r="B54" s="424"/>
      <c r="C54" s="384">
        <v>1200</v>
      </c>
    </row>
    <row r="55" spans="1:3" ht="15" customHeight="1" x14ac:dyDescent="0.25">
      <c r="A55" s="423" t="s">
        <v>677</v>
      </c>
      <c r="B55" s="424"/>
      <c r="C55" s="384">
        <v>3068</v>
      </c>
    </row>
    <row r="56" spans="1:3" ht="15" customHeight="1" x14ac:dyDescent="0.25">
      <c r="A56" s="423" t="s">
        <v>679</v>
      </c>
      <c r="B56" s="424"/>
      <c r="C56" s="384">
        <v>2000</v>
      </c>
    </row>
    <row r="57" spans="1:3" ht="30" customHeight="1" x14ac:dyDescent="0.25">
      <c r="A57" s="423" t="s">
        <v>681</v>
      </c>
      <c r="B57" s="424"/>
      <c r="C57" s="384">
        <v>1068</v>
      </c>
    </row>
    <row r="58" spans="1:3" ht="14.25" customHeight="1" x14ac:dyDescent="0.25"/>
    <row r="59" spans="1:3" ht="15" customHeight="1" x14ac:dyDescent="0.25">
      <c r="A59" s="429" t="s">
        <v>693</v>
      </c>
      <c r="B59" s="424"/>
      <c r="C59" s="424"/>
    </row>
    <row r="60" spans="1:3" ht="15" customHeight="1" x14ac:dyDescent="0.25">
      <c r="A60" s="429" t="s">
        <v>673</v>
      </c>
      <c r="B60" s="430"/>
      <c r="C60" s="383">
        <v>43000</v>
      </c>
    </row>
    <row r="61" spans="1:3" ht="15" customHeight="1" x14ac:dyDescent="0.25">
      <c r="A61" s="423" t="s">
        <v>677</v>
      </c>
      <c r="B61" s="424"/>
      <c r="C61" s="384">
        <v>43000</v>
      </c>
    </row>
    <row r="62" spans="1:3" ht="15" customHeight="1" x14ac:dyDescent="0.25">
      <c r="A62" s="423" t="s">
        <v>679</v>
      </c>
      <c r="B62" s="424"/>
      <c r="C62" s="384">
        <v>43000</v>
      </c>
    </row>
    <row r="63" spans="1:3" ht="14.25" customHeight="1" x14ac:dyDescent="0.25"/>
    <row r="64" spans="1:3" ht="15" customHeight="1" x14ac:dyDescent="0.25">
      <c r="A64" s="429" t="s">
        <v>694</v>
      </c>
      <c r="B64" s="424"/>
      <c r="C64" s="424"/>
    </row>
    <row r="65" spans="1:3" ht="15" customHeight="1" x14ac:dyDescent="0.25">
      <c r="A65" s="429" t="s">
        <v>673</v>
      </c>
      <c r="B65" s="430"/>
      <c r="C65" s="383">
        <v>196332</v>
      </c>
    </row>
    <row r="66" spans="1:3" ht="15" customHeight="1" x14ac:dyDescent="0.25">
      <c r="A66" s="423" t="s">
        <v>674</v>
      </c>
      <c r="B66" s="424"/>
      <c r="C66" s="384">
        <v>183227</v>
      </c>
    </row>
    <row r="67" spans="1:3" ht="15" customHeight="1" x14ac:dyDescent="0.25">
      <c r="A67" s="423" t="s">
        <v>675</v>
      </c>
      <c r="B67" s="424"/>
      <c r="C67" s="384">
        <v>141456</v>
      </c>
    </row>
    <row r="68" spans="1:3" ht="15" customHeight="1" x14ac:dyDescent="0.25">
      <c r="A68" s="423" t="s">
        <v>676</v>
      </c>
      <c r="B68" s="424"/>
      <c r="C68" s="384">
        <v>41771</v>
      </c>
    </row>
    <row r="69" spans="1:3" ht="15" customHeight="1" x14ac:dyDescent="0.25">
      <c r="A69" s="423" t="s">
        <v>677</v>
      </c>
      <c r="B69" s="424"/>
      <c r="C69" s="384">
        <v>10705</v>
      </c>
    </row>
    <row r="70" spans="1:3" ht="15" customHeight="1" x14ac:dyDescent="0.25">
      <c r="A70" s="423" t="s">
        <v>679</v>
      </c>
      <c r="B70" s="424"/>
      <c r="C70" s="384">
        <v>5814</v>
      </c>
    </row>
    <row r="71" spans="1:3" ht="30" customHeight="1" x14ac:dyDescent="0.25">
      <c r="A71" s="423" t="s">
        <v>681</v>
      </c>
      <c r="B71" s="424"/>
      <c r="C71" s="384">
        <v>4891</v>
      </c>
    </row>
    <row r="72" spans="1:3" ht="15" customHeight="1" x14ac:dyDescent="0.25">
      <c r="A72" s="423" t="s">
        <v>685</v>
      </c>
      <c r="B72" s="424"/>
      <c r="C72" s="384">
        <v>2400</v>
      </c>
    </row>
    <row r="73" spans="1:3" ht="15" customHeight="1" x14ac:dyDescent="0.25">
      <c r="A73" s="423" t="s">
        <v>687</v>
      </c>
      <c r="B73" s="424"/>
      <c r="C73" s="384">
        <v>2400</v>
      </c>
    </row>
    <row r="74" spans="1:3" ht="14.25" customHeight="1" x14ac:dyDescent="0.25"/>
    <row r="75" spans="1:3" ht="15" customHeight="1" x14ac:dyDescent="0.25">
      <c r="A75" s="429" t="s">
        <v>695</v>
      </c>
      <c r="B75" s="424"/>
      <c r="C75" s="424"/>
    </row>
    <row r="76" spans="1:3" ht="15" customHeight="1" x14ac:dyDescent="0.25">
      <c r="A76" s="429" t="s">
        <v>673</v>
      </c>
      <c r="B76" s="430"/>
      <c r="C76" s="383">
        <v>75110</v>
      </c>
    </row>
    <row r="77" spans="1:3" ht="15" customHeight="1" x14ac:dyDescent="0.25">
      <c r="A77" s="423" t="s">
        <v>677</v>
      </c>
      <c r="B77" s="424"/>
      <c r="C77" s="384">
        <v>75110</v>
      </c>
    </row>
    <row r="78" spans="1:3" ht="15" customHeight="1" x14ac:dyDescent="0.25">
      <c r="A78" s="423" t="s">
        <v>679</v>
      </c>
      <c r="B78" s="424"/>
      <c r="C78" s="384">
        <v>75110</v>
      </c>
    </row>
    <row r="79" spans="1:3" ht="14.25" customHeight="1" x14ac:dyDescent="0.25"/>
    <row r="80" spans="1:3" ht="15" customHeight="1" x14ac:dyDescent="0.25">
      <c r="A80" s="429" t="s">
        <v>696</v>
      </c>
      <c r="B80" s="424"/>
      <c r="C80" s="424"/>
    </row>
    <row r="81" spans="1:3" ht="15" customHeight="1" x14ac:dyDescent="0.25">
      <c r="A81" s="429" t="s">
        <v>673</v>
      </c>
      <c r="B81" s="430"/>
      <c r="C81" s="383">
        <v>428694</v>
      </c>
    </row>
    <row r="82" spans="1:3" ht="15" customHeight="1" x14ac:dyDescent="0.25">
      <c r="A82" s="423" t="s">
        <v>677</v>
      </c>
      <c r="B82" s="424"/>
      <c r="C82" s="384">
        <v>317594</v>
      </c>
    </row>
    <row r="83" spans="1:3" ht="15" customHeight="1" x14ac:dyDescent="0.25">
      <c r="A83" s="423" t="s">
        <v>679</v>
      </c>
      <c r="B83" s="424"/>
      <c r="C83" s="384">
        <v>276894</v>
      </c>
    </row>
    <row r="84" spans="1:3" ht="30" customHeight="1" x14ac:dyDescent="0.25">
      <c r="A84" s="423" t="s">
        <v>681</v>
      </c>
      <c r="B84" s="424"/>
      <c r="C84" s="384">
        <v>40700</v>
      </c>
    </row>
    <row r="85" spans="1:3" ht="15" customHeight="1" x14ac:dyDescent="0.25">
      <c r="A85" s="423" t="s">
        <v>685</v>
      </c>
      <c r="B85" s="424"/>
      <c r="C85" s="384">
        <v>111100</v>
      </c>
    </row>
    <row r="86" spans="1:3" ht="15" customHeight="1" x14ac:dyDescent="0.25">
      <c r="A86" s="423" t="s">
        <v>686</v>
      </c>
      <c r="B86" s="424"/>
      <c r="C86" s="384">
        <v>12400</v>
      </c>
    </row>
    <row r="87" spans="1:3" ht="15" customHeight="1" x14ac:dyDescent="0.25">
      <c r="A87" s="423" t="s">
        <v>687</v>
      </c>
      <c r="B87" s="424"/>
      <c r="C87" s="384">
        <v>98700</v>
      </c>
    </row>
    <row r="88" spans="1:3" ht="14.25" customHeight="1" x14ac:dyDescent="0.25"/>
    <row r="89" spans="1:3" ht="15" customHeight="1" x14ac:dyDescent="0.25">
      <c r="A89" s="429" t="s">
        <v>857</v>
      </c>
      <c r="B89" s="424"/>
      <c r="C89" s="424"/>
    </row>
    <row r="90" spans="1:3" ht="15" customHeight="1" x14ac:dyDescent="0.25">
      <c r="A90" s="429" t="s">
        <v>673</v>
      </c>
      <c r="B90" s="430"/>
      <c r="C90" s="383">
        <v>33000</v>
      </c>
    </row>
    <row r="91" spans="1:3" ht="15" customHeight="1" x14ac:dyDescent="0.25">
      <c r="A91" s="423" t="s">
        <v>677</v>
      </c>
      <c r="B91" s="424"/>
      <c r="C91" s="384">
        <v>33000</v>
      </c>
    </row>
    <row r="92" spans="1:3" ht="15" customHeight="1" x14ac:dyDescent="0.25">
      <c r="A92" s="423" t="s">
        <v>679</v>
      </c>
      <c r="B92" s="424"/>
      <c r="C92" s="384">
        <v>33000</v>
      </c>
    </row>
    <row r="93" spans="1:3" ht="14.25" customHeight="1" x14ac:dyDescent="0.25"/>
    <row r="94" spans="1:3" ht="15" customHeight="1" x14ac:dyDescent="0.25">
      <c r="A94" s="429" t="s">
        <v>697</v>
      </c>
      <c r="B94" s="424"/>
      <c r="C94" s="424"/>
    </row>
    <row r="95" spans="1:3" ht="15" customHeight="1" x14ac:dyDescent="0.25">
      <c r="A95" s="429" t="s">
        <v>673</v>
      </c>
      <c r="B95" s="430"/>
      <c r="C95" s="383">
        <v>210000</v>
      </c>
    </row>
    <row r="96" spans="1:3" ht="15" customHeight="1" x14ac:dyDescent="0.25">
      <c r="A96" s="423" t="s">
        <v>677</v>
      </c>
      <c r="B96" s="424"/>
      <c r="C96" s="384">
        <v>160000</v>
      </c>
    </row>
    <row r="97" spans="1:3" ht="15" customHeight="1" x14ac:dyDescent="0.25">
      <c r="A97" s="423" t="s">
        <v>679</v>
      </c>
      <c r="B97" s="424"/>
      <c r="C97" s="384">
        <v>160000</v>
      </c>
    </row>
    <row r="98" spans="1:3" ht="15" customHeight="1" x14ac:dyDescent="0.25">
      <c r="A98" s="423" t="s">
        <v>683</v>
      </c>
      <c r="B98" s="424"/>
      <c r="C98" s="384">
        <v>50000</v>
      </c>
    </row>
    <row r="99" spans="1:3" ht="15" customHeight="1" x14ac:dyDescent="0.25">
      <c r="A99" s="423" t="s">
        <v>684</v>
      </c>
      <c r="B99" s="424"/>
      <c r="C99" s="384">
        <v>50000</v>
      </c>
    </row>
    <row r="100" spans="1:3" ht="14.25" customHeight="1" x14ac:dyDescent="0.25"/>
    <row r="101" spans="1:3" ht="15" customHeight="1" x14ac:dyDescent="0.25">
      <c r="A101" s="429" t="s">
        <v>698</v>
      </c>
      <c r="B101" s="424"/>
      <c r="C101" s="424"/>
    </row>
    <row r="102" spans="1:3" ht="15" customHeight="1" x14ac:dyDescent="0.25">
      <c r="A102" s="429" t="s">
        <v>673</v>
      </c>
      <c r="B102" s="430"/>
      <c r="C102" s="383">
        <v>641318</v>
      </c>
    </row>
    <row r="103" spans="1:3" ht="15" customHeight="1" x14ac:dyDescent="0.25">
      <c r="A103" s="423" t="s">
        <v>677</v>
      </c>
      <c r="B103" s="424"/>
      <c r="C103" s="384">
        <v>100</v>
      </c>
    </row>
    <row r="104" spans="1:3" ht="15" customHeight="1" x14ac:dyDescent="0.25">
      <c r="A104" s="423" t="s">
        <v>679</v>
      </c>
      <c r="B104" s="424"/>
      <c r="C104" s="384">
        <v>100</v>
      </c>
    </row>
    <row r="105" spans="1:3" x14ac:dyDescent="0.25">
      <c r="A105" s="423" t="s">
        <v>688</v>
      </c>
      <c r="B105" s="424"/>
      <c r="C105" s="384">
        <v>641218</v>
      </c>
    </row>
    <row r="106" spans="1:3" ht="15" customHeight="1" x14ac:dyDescent="0.25">
      <c r="A106" s="423" t="s">
        <v>689</v>
      </c>
      <c r="B106" s="424"/>
      <c r="C106" s="384">
        <v>641218</v>
      </c>
    </row>
    <row r="107" spans="1:3" ht="14.25" customHeight="1" x14ac:dyDescent="0.25"/>
    <row r="108" spans="1:3" ht="15" customHeight="1" x14ac:dyDescent="0.25">
      <c r="A108" s="429" t="s">
        <v>699</v>
      </c>
      <c r="B108" s="424"/>
      <c r="C108" s="424"/>
    </row>
    <row r="109" spans="1:3" ht="15" customHeight="1" x14ac:dyDescent="0.25">
      <c r="A109" s="429" t="s">
        <v>673</v>
      </c>
      <c r="B109" s="430"/>
      <c r="C109" s="383">
        <v>378610</v>
      </c>
    </row>
    <row r="110" spans="1:3" x14ac:dyDescent="0.25">
      <c r="A110" s="423" t="s">
        <v>688</v>
      </c>
      <c r="B110" s="424"/>
      <c r="C110" s="384">
        <v>378610</v>
      </c>
    </row>
    <row r="111" spans="1:3" ht="15" customHeight="1" x14ac:dyDescent="0.25">
      <c r="A111" s="423" t="s">
        <v>689</v>
      </c>
      <c r="B111" s="424"/>
      <c r="C111" s="384">
        <v>378610</v>
      </c>
    </row>
    <row r="112" spans="1:3" ht="14.25" customHeight="1" x14ac:dyDescent="0.25"/>
    <row r="113" spans="1:3" ht="15" customHeight="1" x14ac:dyDescent="0.25">
      <c r="A113" s="429" t="s">
        <v>700</v>
      </c>
      <c r="B113" s="424"/>
      <c r="C113" s="424"/>
    </row>
    <row r="114" spans="1:3" ht="15" customHeight="1" x14ac:dyDescent="0.25">
      <c r="A114" s="429" t="s">
        <v>673</v>
      </c>
      <c r="B114" s="430"/>
      <c r="C114" s="383">
        <v>258536</v>
      </c>
    </row>
    <row r="115" spans="1:3" ht="15" customHeight="1" x14ac:dyDescent="0.25">
      <c r="A115" s="423" t="s">
        <v>677</v>
      </c>
      <c r="B115" s="424"/>
      <c r="C115" s="384">
        <v>258536</v>
      </c>
    </row>
    <row r="116" spans="1:3" ht="15" customHeight="1" x14ac:dyDescent="0.25">
      <c r="A116" s="423" t="s">
        <v>679</v>
      </c>
      <c r="B116" s="424"/>
      <c r="C116" s="384">
        <v>258536</v>
      </c>
    </row>
    <row r="117" spans="1:3" ht="15" customHeight="1" x14ac:dyDescent="0.25">
      <c r="A117" s="423" t="s">
        <v>680</v>
      </c>
      <c r="B117" s="424"/>
      <c r="C117" s="384">
        <v>258536</v>
      </c>
    </row>
    <row r="118" spans="1:3" ht="14.25" customHeight="1" x14ac:dyDescent="0.25"/>
    <row r="119" spans="1:3" ht="15" customHeight="1" x14ac:dyDescent="0.25">
      <c r="A119" s="429" t="s">
        <v>701</v>
      </c>
      <c r="B119" s="424"/>
      <c r="C119" s="424"/>
    </row>
    <row r="120" spans="1:3" ht="15" customHeight="1" x14ac:dyDescent="0.25">
      <c r="A120" s="429" t="s">
        <v>673</v>
      </c>
      <c r="B120" s="430"/>
      <c r="C120" s="383">
        <v>3155335</v>
      </c>
    </row>
    <row r="121" spans="1:3" ht="15" customHeight="1" x14ac:dyDescent="0.25">
      <c r="A121" s="423" t="s">
        <v>674</v>
      </c>
      <c r="B121" s="424"/>
      <c r="C121" s="384">
        <v>2590766</v>
      </c>
    </row>
    <row r="122" spans="1:3" ht="15" customHeight="1" x14ac:dyDescent="0.25">
      <c r="A122" s="423" t="s">
        <v>675</v>
      </c>
      <c r="B122" s="424"/>
      <c r="C122" s="384">
        <v>1860527</v>
      </c>
    </row>
    <row r="123" spans="1:3" ht="15" customHeight="1" x14ac:dyDescent="0.25">
      <c r="A123" s="423" t="s">
        <v>676</v>
      </c>
      <c r="B123" s="424"/>
      <c r="C123" s="384">
        <v>730239</v>
      </c>
    </row>
    <row r="124" spans="1:3" ht="15" customHeight="1" x14ac:dyDescent="0.25">
      <c r="A124" s="423" t="s">
        <v>677</v>
      </c>
      <c r="B124" s="424"/>
      <c r="C124" s="384">
        <v>396565</v>
      </c>
    </row>
    <row r="125" spans="1:3" ht="15" customHeight="1" x14ac:dyDescent="0.25">
      <c r="A125" s="423" t="s">
        <v>678</v>
      </c>
      <c r="B125" s="424"/>
      <c r="C125" s="384">
        <v>5970</v>
      </c>
    </row>
    <row r="126" spans="1:3" ht="15" customHeight="1" x14ac:dyDescent="0.25">
      <c r="A126" s="423" t="s">
        <v>679</v>
      </c>
      <c r="B126" s="424"/>
      <c r="C126" s="384">
        <v>227040</v>
      </c>
    </row>
    <row r="127" spans="1:3" ht="30" customHeight="1" x14ac:dyDescent="0.25">
      <c r="A127" s="423" t="s">
        <v>681</v>
      </c>
      <c r="B127" s="424"/>
      <c r="C127" s="384">
        <v>133055</v>
      </c>
    </row>
    <row r="128" spans="1:3" ht="15" customHeight="1" x14ac:dyDescent="0.25">
      <c r="A128" s="423" t="s">
        <v>682</v>
      </c>
      <c r="B128" s="424"/>
      <c r="C128" s="384">
        <v>30500</v>
      </c>
    </row>
    <row r="129" spans="1:3" ht="15" customHeight="1" x14ac:dyDescent="0.25">
      <c r="A129" s="423" t="s">
        <v>685</v>
      </c>
      <c r="B129" s="424"/>
      <c r="C129" s="384">
        <v>168004</v>
      </c>
    </row>
    <row r="130" spans="1:3" ht="15" customHeight="1" x14ac:dyDescent="0.25">
      <c r="A130" s="423" t="s">
        <v>686</v>
      </c>
      <c r="B130" s="424"/>
      <c r="C130" s="384">
        <v>45000</v>
      </c>
    </row>
    <row r="131" spans="1:3" ht="15" customHeight="1" x14ac:dyDescent="0.25">
      <c r="A131" s="423" t="s">
        <v>687</v>
      </c>
      <c r="B131" s="424"/>
      <c r="C131" s="384">
        <v>123004</v>
      </c>
    </row>
    <row r="132" spans="1:3" ht="14.25" customHeight="1" x14ac:dyDescent="0.25"/>
    <row r="133" spans="1:3" ht="15" customHeight="1" x14ac:dyDescent="0.25">
      <c r="A133" s="429" t="s">
        <v>702</v>
      </c>
      <c r="B133" s="424"/>
      <c r="C133" s="424"/>
    </row>
    <row r="134" spans="1:3" ht="15" customHeight="1" x14ac:dyDescent="0.25">
      <c r="A134" s="429" t="s">
        <v>673</v>
      </c>
      <c r="B134" s="430"/>
      <c r="C134" s="383">
        <v>2830332</v>
      </c>
    </row>
    <row r="135" spans="1:3" ht="15" customHeight="1" x14ac:dyDescent="0.25">
      <c r="A135" s="423" t="s">
        <v>674</v>
      </c>
      <c r="B135" s="424"/>
      <c r="C135" s="384">
        <v>2433398</v>
      </c>
    </row>
    <row r="136" spans="1:3" ht="15" customHeight="1" x14ac:dyDescent="0.25">
      <c r="A136" s="423" t="s">
        <v>675</v>
      </c>
      <c r="B136" s="424"/>
      <c r="C136" s="384">
        <v>1738385</v>
      </c>
    </row>
    <row r="137" spans="1:3" ht="15" customHeight="1" x14ac:dyDescent="0.25">
      <c r="A137" s="423" t="s">
        <v>676</v>
      </c>
      <c r="B137" s="424"/>
      <c r="C137" s="384">
        <v>695013</v>
      </c>
    </row>
    <row r="138" spans="1:3" ht="15" customHeight="1" x14ac:dyDescent="0.25">
      <c r="A138" s="423" t="s">
        <v>677</v>
      </c>
      <c r="B138" s="424"/>
      <c r="C138" s="384">
        <v>300230</v>
      </c>
    </row>
    <row r="139" spans="1:3" ht="15" customHeight="1" x14ac:dyDescent="0.25">
      <c r="A139" s="423" t="s">
        <v>678</v>
      </c>
      <c r="B139" s="424"/>
      <c r="C139" s="384">
        <v>4570</v>
      </c>
    </row>
    <row r="140" spans="1:3" ht="15" customHeight="1" x14ac:dyDescent="0.25">
      <c r="A140" s="423" t="s">
        <v>679</v>
      </c>
      <c r="B140" s="424"/>
      <c r="C140" s="384">
        <v>137885</v>
      </c>
    </row>
    <row r="141" spans="1:3" ht="30" customHeight="1" x14ac:dyDescent="0.25">
      <c r="A141" s="423" t="s">
        <v>681</v>
      </c>
      <c r="B141" s="424"/>
      <c r="C141" s="384">
        <v>127275</v>
      </c>
    </row>
    <row r="142" spans="1:3" ht="15" customHeight="1" x14ac:dyDescent="0.25">
      <c r="A142" s="423" t="s">
        <v>682</v>
      </c>
      <c r="B142" s="424"/>
      <c r="C142" s="384">
        <v>30500</v>
      </c>
    </row>
    <row r="143" spans="1:3" ht="15" customHeight="1" x14ac:dyDescent="0.25">
      <c r="A143" s="423" t="s">
        <v>685</v>
      </c>
      <c r="B143" s="424"/>
      <c r="C143" s="384">
        <v>96704</v>
      </c>
    </row>
    <row r="144" spans="1:3" ht="15" customHeight="1" x14ac:dyDescent="0.25">
      <c r="A144" s="423" t="s">
        <v>687</v>
      </c>
      <c r="B144" s="424"/>
      <c r="C144" s="384">
        <v>96704</v>
      </c>
    </row>
    <row r="145" spans="1:3" ht="14.25" customHeight="1" x14ac:dyDescent="0.25"/>
    <row r="146" spans="1:3" ht="15" customHeight="1" x14ac:dyDescent="0.25">
      <c r="A146" s="429" t="s">
        <v>703</v>
      </c>
      <c r="B146" s="424"/>
      <c r="C146" s="424"/>
    </row>
    <row r="147" spans="1:3" ht="15" customHeight="1" x14ac:dyDescent="0.25">
      <c r="A147" s="429" t="s">
        <v>673</v>
      </c>
      <c r="B147" s="430"/>
      <c r="C147" s="383">
        <v>325003</v>
      </c>
    </row>
    <row r="148" spans="1:3" ht="15" customHeight="1" x14ac:dyDescent="0.25">
      <c r="A148" s="423" t="s">
        <v>674</v>
      </c>
      <c r="B148" s="424"/>
      <c r="C148" s="384">
        <v>157368</v>
      </c>
    </row>
    <row r="149" spans="1:3" ht="15" customHeight="1" x14ac:dyDescent="0.25">
      <c r="A149" s="423" t="s">
        <v>675</v>
      </c>
      <c r="B149" s="424"/>
      <c r="C149" s="384">
        <v>122142</v>
      </c>
    </row>
    <row r="150" spans="1:3" ht="15" customHeight="1" x14ac:dyDescent="0.25">
      <c r="A150" s="423" t="s">
        <v>676</v>
      </c>
      <c r="B150" s="424"/>
      <c r="C150" s="384">
        <v>35226</v>
      </c>
    </row>
    <row r="151" spans="1:3" ht="15" customHeight="1" x14ac:dyDescent="0.25">
      <c r="A151" s="423" t="s">
        <v>677</v>
      </c>
      <c r="B151" s="424"/>
      <c r="C151" s="384">
        <v>96335</v>
      </c>
    </row>
    <row r="152" spans="1:3" ht="15" customHeight="1" x14ac:dyDescent="0.25">
      <c r="A152" s="423" t="s">
        <v>678</v>
      </c>
      <c r="B152" s="424"/>
      <c r="C152" s="384">
        <v>1400</v>
      </c>
    </row>
    <row r="153" spans="1:3" ht="15" customHeight="1" x14ac:dyDescent="0.25">
      <c r="A153" s="423" t="s">
        <v>679</v>
      </c>
      <c r="B153" s="424"/>
      <c r="C153" s="384">
        <v>89155</v>
      </c>
    </row>
    <row r="154" spans="1:3" ht="30" customHeight="1" x14ac:dyDescent="0.25">
      <c r="A154" s="423" t="s">
        <v>681</v>
      </c>
      <c r="B154" s="424"/>
      <c r="C154" s="384">
        <v>5780</v>
      </c>
    </row>
    <row r="155" spans="1:3" ht="15" customHeight="1" x14ac:dyDescent="0.25">
      <c r="A155" s="423" t="s">
        <v>685</v>
      </c>
      <c r="B155" s="424"/>
      <c r="C155" s="384">
        <v>71300</v>
      </c>
    </row>
    <row r="156" spans="1:3" ht="15" customHeight="1" x14ac:dyDescent="0.25">
      <c r="A156" s="423" t="s">
        <v>686</v>
      </c>
      <c r="B156" s="424"/>
      <c r="C156" s="384">
        <v>45000</v>
      </c>
    </row>
    <row r="157" spans="1:3" ht="15" customHeight="1" x14ac:dyDescent="0.25">
      <c r="A157" s="423" t="s">
        <v>687</v>
      </c>
      <c r="B157" s="424"/>
      <c r="C157" s="384">
        <v>26300</v>
      </c>
    </row>
    <row r="158" spans="1:3" ht="14.25" customHeight="1" x14ac:dyDescent="0.25"/>
    <row r="159" spans="1:3" ht="15" customHeight="1" x14ac:dyDescent="0.25">
      <c r="A159" s="429" t="s">
        <v>704</v>
      </c>
      <c r="B159" s="424"/>
      <c r="C159" s="424"/>
    </row>
    <row r="160" spans="1:3" ht="15" customHeight="1" x14ac:dyDescent="0.25">
      <c r="A160" s="429" t="s">
        <v>673</v>
      </c>
      <c r="B160" s="430"/>
      <c r="C160" s="383">
        <v>3963571</v>
      </c>
    </row>
    <row r="161" spans="1:3" ht="15" customHeight="1" x14ac:dyDescent="0.25">
      <c r="A161" s="423" t="s">
        <v>674</v>
      </c>
      <c r="B161" s="424"/>
      <c r="C161" s="384">
        <v>217506</v>
      </c>
    </row>
    <row r="162" spans="1:3" ht="15" customHeight="1" x14ac:dyDescent="0.25">
      <c r="A162" s="423" t="s">
        <v>675</v>
      </c>
      <c r="B162" s="424"/>
      <c r="C162" s="384">
        <v>168254</v>
      </c>
    </row>
    <row r="163" spans="1:3" ht="15" customHeight="1" x14ac:dyDescent="0.25">
      <c r="A163" s="423" t="s">
        <v>676</v>
      </c>
      <c r="B163" s="424"/>
      <c r="C163" s="384">
        <v>49252</v>
      </c>
    </row>
    <row r="164" spans="1:3" ht="15" customHeight="1" x14ac:dyDescent="0.25">
      <c r="A164" s="423" t="s">
        <v>677</v>
      </c>
      <c r="B164" s="424"/>
      <c r="C164" s="384">
        <v>419369</v>
      </c>
    </row>
    <row r="165" spans="1:3" ht="15" customHeight="1" x14ac:dyDescent="0.25">
      <c r="A165" s="423" t="s">
        <v>678</v>
      </c>
      <c r="B165" s="424"/>
      <c r="C165" s="384">
        <v>6100</v>
      </c>
    </row>
    <row r="166" spans="1:3" ht="15" customHeight="1" x14ac:dyDescent="0.25">
      <c r="A166" s="423" t="s">
        <v>679</v>
      </c>
      <c r="B166" s="424"/>
      <c r="C166" s="384">
        <v>348379</v>
      </c>
    </row>
    <row r="167" spans="1:3" ht="30" customHeight="1" x14ac:dyDescent="0.25">
      <c r="A167" s="423" t="s">
        <v>681</v>
      </c>
      <c r="B167" s="424"/>
      <c r="C167" s="384">
        <v>45540</v>
      </c>
    </row>
    <row r="168" spans="1:3" ht="15" customHeight="1" x14ac:dyDescent="0.25">
      <c r="A168" s="423" t="s">
        <v>682</v>
      </c>
      <c r="B168" s="424"/>
      <c r="C168" s="384">
        <v>19350</v>
      </c>
    </row>
    <row r="169" spans="1:3" ht="15" customHeight="1" x14ac:dyDescent="0.25">
      <c r="A169" s="423" t="s">
        <v>705</v>
      </c>
      <c r="B169" s="424"/>
      <c r="C169" s="384">
        <v>1398289</v>
      </c>
    </row>
    <row r="170" spans="1:3" ht="15" customHeight="1" x14ac:dyDescent="0.25">
      <c r="A170" s="423" t="s">
        <v>706</v>
      </c>
      <c r="B170" s="424"/>
      <c r="C170" s="384">
        <v>69635</v>
      </c>
    </row>
    <row r="171" spans="1:3" ht="30" customHeight="1" x14ac:dyDescent="0.25">
      <c r="A171" s="423" t="s">
        <v>707</v>
      </c>
      <c r="B171" s="424"/>
      <c r="C171" s="384">
        <v>1328654</v>
      </c>
    </row>
    <row r="172" spans="1:3" ht="15" customHeight="1" x14ac:dyDescent="0.25">
      <c r="A172" s="423" t="s">
        <v>685</v>
      </c>
      <c r="B172" s="424"/>
      <c r="C172" s="384">
        <v>1925407</v>
      </c>
    </row>
    <row r="173" spans="1:3" ht="15" customHeight="1" x14ac:dyDescent="0.25">
      <c r="A173" s="423" t="s">
        <v>686</v>
      </c>
      <c r="B173" s="424"/>
      <c r="C173" s="384">
        <v>4820</v>
      </c>
    </row>
    <row r="174" spans="1:3" ht="15" customHeight="1" x14ac:dyDescent="0.25">
      <c r="A174" s="423" t="s">
        <v>687</v>
      </c>
      <c r="B174" s="424"/>
      <c r="C174" s="384">
        <v>1920587</v>
      </c>
    </row>
    <row r="175" spans="1:3" x14ac:dyDescent="0.25">
      <c r="A175" s="423" t="s">
        <v>688</v>
      </c>
      <c r="B175" s="424"/>
      <c r="C175" s="384">
        <v>3000</v>
      </c>
    </row>
    <row r="176" spans="1:3" ht="15" customHeight="1" x14ac:dyDescent="0.25">
      <c r="A176" s="423" t="s">
        <v>689</v>
      </c>
      <c r="B176" s="424"/>
      <c r="C176" s="384">
        <v>3000</v>
      </c>
    </row>
    <row r="177" spans="1:3" ht="14.25" customHeight="1" x14ac:dyDescent="0.25"/>
    <row r="178" spans="1:3" ht="15" customHeight="1" x14ac:dyDescent="0.25">
      <c r="A178" s="429" t="s">
        <v>708</v>
      </c>
      <c r="B178" s="424"/>
      <c r="C178" s="424"/>
    </row>
    <row r="179" spans="1:3" ht="15" customHeight="1" x14ac:dyDescent="0.25">
      <c r="A179" s="429" t="s">
        <v>673</v>
      </c>
      <c r="B179" s="430"/>
      <c r="C179" s="383">
        <v>262574</v>
      </c>
    </row>
    <row r="180" spans="1:3" ht="15" customHeight="1" x14ac:dyDescent="0.25">
      <c r="A180" s="423" t="s">
        <v>677</v>
      </c>
      <c r="B180" s="424"/>
      <c r="C180" s="384">
        <v>209531</v>
      </c>
    </row>
    <row r="181" spans="1:3" ht="15" customHeight="1" x14ac:dyDescent="0.25">
      <c r="A181" s="423" t="s">
        <v>679</v>
      </c>
      <c r="B181" s="424"/>
      <c r="C181" s="384">
        <v>204731</v>
      </c>
    </row>
    <row r="182" spans="1:3" ht="30" customHeight="1" x14ac:dyDescent="0.25">
      <c r="A182" s="423" t="s">
        <v>681</v>
      </c>
      <c r="B182" s="424"/>
      <c r="C182" s="384">
        <v>4800</v>
      </c>
    </row>
    <row r="183" spans="1:3" ht="15" customHeight="1" x14ac:dyDescent="0.25">
      <c r="A183" s="423" t="s">
        <v>685</v>
      </c>
      <c r="B183" s="424"/>
      <c r="C183" s="384">
        <v>53043</v>
      </c>
    </row>
    <row r="184" spans="1:3" ht="15" customHeight="1" x14ac:dyDescent="0.25">
      <c r="A184" s="423" t="s">
        <v>687</v>
      </c>
      <c r="B184" s="424"/>
      <c r="C184" s="384">
        <v>53043</v>
      </c>
    </row>
    <row r="185" spans="1:3" ht="14.25" customHeight="1" x14ac:dyDescent="0.25"/>
    <row r="186" spans="1:3" ht="28.5" customHeight="1" x14ac:dyDescent="0.25">
      <c r="A186" s="429" t="s">
        <v>858</v>
      </c>
      <c r="B186" s="424"/>
      <c r="C186" s="424"/>
    </row>
    <row r="187" spans="1:3" ht="15" customHeight="1" x14ac:dyDescent="0.25">
      <c r="A187" s="429" t="s">
        <v>673</v>
      </c>
      <c r="B187" s="430"/>
      <c r="C187" s="383">
        <v>1818744</v>
      </c>
    </row>
    <row r="188" spans="1:3" ht="15" customHeight="1" x14ac:dyDescent="0.25">
      <c r="A188" s="423" t="s">
        <v>685</v>
      </c>
      <c r="B188" s="424"/>
      <c r="C188" s="384">
        <v>1818744</v>
      </c>
    </row>
    <row r="189" spans="1:3" ht="15" customHeight="1" x14ac:dyDescent="0.25">
      <c r="A189" s="423" t="s">
        <v>687</v>
      </c>
      <c r="B189" s="424"/>
      <c r="C189" s="384">
        <v>1818744</v>
      </c>
    </row>
    <row r="190" spans="1:3" ht="14.25" customHeight="1" x14ac:dyDescent="0.25"/>
    <row r="191" spans="1:3" ht="15" customHeight="1" x14ac:dyDescent="0.25">
      <c r="A191" s="429" t="s">
        <v>709</v>
      </c>
      <c r="B191" s="424"/>
      <c r="C191" s="424"/>
    </row>
    <row r="192" spans="1:3" ht="15" customHeight="1" x14ac:dyDescent="0.25">
      <c r="A192" s="429" t="s">
        <v>673</v>
      </c>
      <c r="B192" s="430"/>
      <c r="C192" s="383">
        <v>1328654</v>
      </c>
    </row>
    <row r="193" spans="1:3" ht="15" customHeight="1" x14ac:dyDescent="0.25">
      <c r="A193" s="423" t="s">
        <v>705</v>
      </c>
      <c r="B193" s="424"/>
      <c r="C193" s="384">
        <v>1328654</v>
      </c>
    </row>
    <row r="194" spans="1:3" ht="30" customHeight="1" x14ac:dyDescent="0.25">
      <c r="A194" s="423" t="s">
        <v>707</v>
      </c>
      <c r="B194" s="424"/>
      <c r="C194" s="384">
        <v>1328654</v>
      </c>
    </row>
    <row r="195" spans="1:3" ht="14.25" customHeight="1" x14ac:dyDescent="0.25"/>
    <row r="196" spans="1:3" ht="15" customHeight="1" x14ac:dyDescent="0.25">
      <c r="A196" s="429" t="s">
        <v>710</v>
      </c>
      <c r="B196" s="424"/>
      <c r="C196" s="424"/>
    </row>
    <row r="197" spans="1:3" ht="15" customHeight="1" x14ac:dyDescent="0.25">
      <c r="A197" s="429" t="s">
        <v>673</v>
      </c>
      <c r="B197" s="430"/>
      <c r="C197" s="383">
        <v>390886</v>
      </c>
    </row>
    <row r="198" spans="1:3" ht="15" customHeight="1" x14ac:dyDescent="0.25">
      <c r="A198" s="423" t="s">
        <v>674</v>
      </c>
      <c r="B198" s="424"/>
      <c r="C198" s="384">
        <v>217506</v>
      </c>
    </row>
    <row r="199" spans="1:3" ht="15" customHeight="1" x14ac:dyDescent="0.25">
      <c r="A199" s="423" t="s">
        <v>675</v>
      </c>
      <c r="B199" s="424"/>
      <c r="C199" s="384">
        <v>168254</v>
      </c>
    </row>
    <row r="200" spans="1:3" ht="15" customHeight="1" x14ac:dyDescent="0.25">
      <c r="A200" s="423" t="s">
        <v>676</v>
      </c>
      <c r="B200" s="424"/>
      <c r="C200" s="384">
        <v>49252</v>
      </c>
    </row>
    <row r="201" spans="1:3" ht="15" customHeight="1" x14ac:dyDescent="0.25">
      <c r="A201" s="423" t="s">
        <v>677</v>
      </c>
      <c r="B201" s="424"/>
      <c r="C201" s="384">
        <v>165260</v>
      </c>
    </row>
    <row r="202" spans="1:3" ht="15" customHeight="1" x14ac:dyDescent="0.25">
      <c r="A202" s="423" t="s">
        <v>678</v>
      </c>
      <c r="B202" s="424"/>
      <c r="C202" s="384">
        <v>6100</v>
      </c>
    </row>
    <row r="203" spans="1:3" ht="15" customHeight="1" x14ac:dyDescent="0.25">
      <c r="A203" s="423" t="s">
        <v>679</v>
      </c>
      <c r="B203" s="424"/>
      <c r="C203" s="384">
        <v>106120</v>
      </c>
    </row>
    <row r="204" spans="1:3" ht="30" customHeight="1" x14ac:dyDescent="0.25">
      <c r="A204" s="423" t="s">
        <v>681</v>
      </c>
      <c r="B204" s="424"/>
      <c r="C204" s="384">
        <v>40740</v>
      </c>
    </row>
    <row r="205" spans="1:3" ht="15" customHeight="1" x14ac:dyDescent="0.25">
      <c r="A205" s="423" t="s">
        <v>682</v>
      </c>
      <c r="B205" s="424"/>
      <c r="C205" s="384">
        <v>12300</v>
      </c>
    </row>
    <row r="206" spans="1:3" ht="15" customHeight="1" x14ac:dyDescent="0.25">
      <c r="A206" s="423" t="s">
        <v>685</v>
      </c>
      <c r="B206" s="424"/>
      <c r="C206" s="384">
        <v>8120</v>
      </c>
    </row>
    <row r="207" spans="1:3" ht="15" customHeight="1" x14ac:dyDescent="0.25">
      <c r="A207" s="423" t="s">
        <v>686</v>
      </c>
      <c r="B207" s="424"/>
      <c r="C207" s="384">
        <v>4820</v>
      </c>
    </row>
    <row r="208" spans="1:3" ht="15" customHeight="1" x14ac:dyDescent="0.25">
      <c r="A208" s="423" t="s">
        <v>687</v>
      </c>
      <c r="B208" s="424"/>
      <c r="C208" s="384">
        <v>3300</v>
      </c>
    </row>
    <row r="209" spans="1:3" ht="14.25" customHeight="1" x14ac:dyDescent="0.25"/>
    <row r="210" spans="1:3" ht="15" customHeight="1" x14ac:dyDescent="0.25">
      <c r="A210" s="429" t="s">
        <v>711</v>
      </c>
      <c r="B210" s="424"/>
      <c r="C210" s="424"/>
    </row>
    <row r="211" spans="1:3" ht="15" customHeight="1" x14ac:dyDescent="0.25">
      <c r="A211" s="429" t="s">
        <v>673</v>
      </c>
      <c r="B211" s="430"/>
      <c r="C211" s="383">
        <v>90078</v>
      </c>
    </row>
    <row r="212" spans="1:3" ht="15" customHeight="1" x14ac:dyDescent="0.25">
      <c r="A212" s="423" t="s">
        <v>677</v>
      </c>
      <c r="B212" s="424"/>
      <c r="C212" s="384">
        <v>44578</v>
      </c>
    </row>
    <row r="213" spans="1:3" ht="15" customHeight="1" x14ac:dyDescent="0.25">
      <c r="A213" s="423" t="s">
        <v>679</v>
      </c>
      <c r="B213" s="424"/>
      <c r="C213" s="384">
        <v>37528</v>
      </c>
    </row>
    <row r="214" spans="1:3" ht="15" customHeight="1" x14ac:dyDescent="0.25">
      <c r="A214" s="423" t="s">
        <v>682</v>
      </c>
      <c r="B214" s="424"/>
      <c r="C214" s="384">
        <v>7050</v>
      </c>
    </row>
    <row r="215" spans="1:3" ht="15" customHeight="1" x14ac:dyDescent="0.25">
      <c r="A215" s="423" t="s">
        <v>685</v>
      </c>
      <c r="B215" s="424"/>
      <c r="C215" s="384">
        <v>45500</v>
      </c>
    </row>
    <row r="216" spans="1:3" ht="15" customHeight="1" x14ac:dyDescent="0.25">
      <c r="A216" s="423" t="s">
        <v>687</v>
      </c>
      <c r="B216" s="424"/>
      <c r="C216" s="384">
        <v>45500</v>
      </c>
    </row>
    <row r="217" spans="1:3" ht="14.25" customHeight="1" x14ac:dyDescent="0.25"/>
    <row r="218" spans="1:3" ht="15" customHeight="1" x14ac:dyDescent="0.25">
      <c r="A218" s="429" t="s">
        <v>859</v>
      </c>
      <c r="B218" s="424"/>
      <c r="C218" s="424"/>
    </row>
    <row r="219" spans="1:3" ht="15" customHeight="1" x14ac:dyDescent="0.25">
      <c r="A219" s="429" t="s">
        <v>673</v>
      </c>
      <c r="B219" s="430"/>
      <c r="C219" s="383">
        <v>69635</v>
      </c>
    </row>
    <row r="220" spans="1:3" ht="15" customHeight="1" x14ac:dyDescent="0.25">
      <c r="A220" s="423" t="s">
        <v>705</v>
      </c>
      <c r="B220" s="424"/>
      <c r="C220" s="384">
        <v>69635</v>
      </c>
    </row>
    <row r="221" spans="1:3" ht="15" customHeight="1" x14ac:dyDescent="0.25">
      <c r="A221" s="423" t="s">
        <v>706</v>
      </c>
      <c r="B221" s="424"/>
      <c r="C221" s="384">
        <v>69635</v>
      </c>
    </row>
    <row r="222" spans="1:3" ht="14.25" customHeight="1" x14ac:dyDescent="0.25"/>
    <row r="223" spans="1:3" ht="15" customHeight="1" x14ac:dyDescent="0.25">
      <c r="A223" s="429" t="s">
        <v>712</v>
      </c>
      <c r="B223" s="424"/>
      <c r="C223" s="424"/>
    </row>
    <row r="224" spans="1:3" ht="15" customHeight="1" x14ac:dyDescent="0.25">
      <c r="A224" s="429" t="s">
        <v>673</v>
      </c>
      <c r="B224" s="430"/>
      <c r="C224" s="383">
        <v>3000</v>
      </c>
    </row>
    <row r="225" spans="1:3" x14ac:dyDescent="0.25">
      <c r="A225" s="423" t="s">
        <v>688</v>
      </c>
      <c r="B225" s="424"/>
      <c r="C225" s="384">
        <v>3000</v>
      </c>
    </row>
    <row r="226" spans="1:3" ht="15" customHeight="1" x14ac:dyDescent="0.25">
      <c r="A226" s="423" t="s">
        <v>689</v>
      </c>
      <c r="B226" s="424"/>
      <c r="C226" s="384">
        <v>3000</v>
      </c>
    </row>
    <row r="227" spans="1:3" ht="14.25" customHeight="1" x14ac:dyDescent="0.25"/>
    <row r="228" spans="1:3" ht="15" customHeight="1" x14ac:dyDescent="0.25">
      <c r="A228" s="429" t="s">
        <v>713</v>
      </c>
      <c r="B228" s="424"/>
      <c r="C228" s="424"/>
    </row>
    <row r="229" spans="1:3" ht="15" customHeight="1" x14ac:dyDescent="0.25">
      <c r="A229" s="429" t="s">
        <v>673</v>
      </c>
      <c r="B229" s="430"/>
      <c r="C229" s="383">
        <v>1651969</v>
      </c>
    </row>
    <row r="230" spans="1:3" ht="15" customHeight="1" x14ac:dyDescent="0.25">
      <c r="A230" s="423" t="s">
        <v>677</v>
      </c>
      <c r="B230" s="424"/>
      <c r="C230" s="384">
        <v>1236594</v>
      </c>
    </row>
    <row r="231" spans="1:3" ht="15" customHeight="1" x14ac:dyDescent="0.25">
      <c r="A231" s="423" t="s">
        <v>678</v>
      </c>
      <c r="B231" s="424"/>
      <c r="C231" s="384">
        <v>6500</v>
      </c>
    </row>
    <row r="232" spans="1:3" ht="15" customHeight="1" x14ac:dyDescent="0.25">
      <c r="A232" s="423" t="s">
        <v>679</v>
      </c>
      <c r="B232" s="424"/>
      <c r="C232" s="384">
        <v>1228594</v>
      </c>
    </row>
    <row r="233" spans="1:3" ht="30" customHeight="1" x14ac:dyDescent="0.25">
      <c r="A233" s="423" t="s">
        <v>681</v>
      </c>
      <c r="B233" s="424"/>
      <c r="C233" s="384">
        <v>1500</v>
      </c>
    </row>
    <row r="234" spans="1:3" ht="15" customHeight="1" x14ac:dyDescent="0.25">
      <c r="A234" s="423" t="s">
        <v>705</v>
      </c>
      <c r="B234" s="424"/>
      <c r="C234" s="384">
        <v>363375</v>
      </c>
    </row>
    <row r="235" spans="1:3" ht="15" customHeight="1" x14ac:dyDescent="0.25">
      <c r="A235" s="423" t="s">
        <v>706</v>
      </c>
      <c r="B235" s="424"/>
      <c r="C235" s="384">
        <v>363375</v>
      </c>
    </row>
    <row r="236" spans="1:3" ht="15" customHeight="1" x14ac:dyDescent="0.25">
      <c r="A236" s="423" t="s">
        <v>685</v>
      </c>
      <c r="B236" s="424"/>
      <c r="C236" s="384">
        <v>52000</v>
      </c>
    </row>
    <row r="237" spans="1:3" ht="15" customHeight="1" x14ac:dyDescent="0.25">
      <c r="A237" s="423" t="s">
        <v>687</v>
      </c>
      <c r="B237" s="424"/>
      <c r="C237" s="384">
        <v>52000</v>
      </c>
    </row>
    <row r="238" spans="1:3" ht="14.25" customHeight="1" x14ac:dyDescent="0.25"/>
    <row r="239" spans="1:3" ht="15" customHeight="1" x14ac:dyDescent="0.25">
      <c r="A239" s="429" t="s">
        <v>714</v>
      </c>
      <c r="B239" s="424"/>
      <c r="C239" s="424"/>
    </row>
    <row r="240" spans="1:3" ht="15" customHeight="1" x14ac:dyDescent="0.25">
      <c r="A240" s="429" t="s">
        <v>673</v>
      </c>
      <c r="B240" s="430"/>
      <c r="C240" s="383">
        <v>781200</v>
      </c>
    </row>
    <row r="241" spans="1:3" ht="15" customHeight="1" x14ac:dyDescent="0.25">
      <c r="A241" s="423" t="s">
        <v>677</v>
      </c>
      <c r="B241" s="424"/>
      <c r="C241" s="384">
        <v>781200</v>
      </c>
    </row>
    <row r="242" spans="1:3" ht="15" customHeight="1" x14ac:dyDescent="0.25">
      <c r="A242" s="423" t="s">
        <v>679</v>
      </c>
      <c r="B242" s="424"/>
      <c r="C242" s="384">
        <v>780200</v>
      </c>
    </row>
    <row r="243" spans="1:3" ht="30" customHeight="1" x14ac:dyDescent="0.25">
      <c r="A243" s="423" t="s">
        <v>681</v>
      </c>
      <c r="B243" s="424"/>
      <c r="C243" s="384">
        <v>1000</v>
      </c>
    </row>
    <row r="244" spans="1:3" ht="14.25" customHeight="1" x14ac:dyDescent="0.25"/>
    <row r="245" spans="1:3" ht="15" customHeight="1" x14ac:dyDescent="0.25">
      <c r="A245" s="429" t="s">
        <v>715</v>
      </c>
      <c r="B245" s="424"/>
      <c r="C245" s="424"/>
    </row>
    <row r="246" spans="1:3" ht="15" customHeight="1" x14ac:dyDescent="0.25">
      <c r="A246" s="429" t="s">
        <v>673</v>
      </c>
      <c r="B246" s="430"/>
      <c r="C246" s="383">
        <v>363375</v>
      </c>
    </row>
    <row r="247" spans="1:3" ht="15" customHeight="1" x14ac:dyDescent="0.25">
      <c r="A247" s="423" t="s">
        <v>705</v>
      </c>
      <c r="B247" s="424"/>
      <c r="C247" s="384">
        <v>363375</v>
      </c>
    </row>
    <row r="248" spans="1:3" ht="15" customHeight="1" x14ac:dyDescent="0.25">
      <c r="A248" s="423" t="s">
        <v>706</v>
      </c>
      <c r="B248" s="424"/>
      <c r="C248" s="384">
        <v>363375</v>
      </c>
    </row>
    <row r="249" spans="1:3" ht="14.25" customHeight="1" x14ac:dyDescent="0.25"/>
    <row r="250" spans="1:3" ht="15" customHeight="1" x14ac:dyDescent="0.25">
      <c r="A250" s="429" t="s">
        <v>716</v>
      </c>
      <c r="B250" s="424"/>
      <c r="C250" s="424"/>
    </row>
    <row r="251" spans="1:3" ht="15" customHeight="1" x14ac:dyDescent="0.25">
      <c r="A251" s="429" t="s">
        <v>673</v>
      </c>
      <c r="B251" s="430"/>
      <c r="C251" s="383">
        <v>496300</v>
      </c>
    </row>
    <row r="252" spans="1:3" ht="15" customHeight="1" x14ac:dyDescent="0.25">
      <c r="A252" s="423" t="s">
        <v>677</v>
      </c>
      <c r="B252" s="424"/>
      <c r="C252" s="384">
        <v>444300</v>
      </c>
    </row>
    <row r="253" spans="1:3" ht="15" customHeight="1" x14ac:dyDescent="0.25">
      <c r="A253" s="423" t="s">
        <v>679</v>
      </c>
      <c r="B253" s="424"/>
      <c r="C253" s="384">
        <v>443800</v>
      </c>
    </row>
    <row r="254" spans="1:3" ht="30" customHeight="1" x14ac:dyDescent="0.25">
      <c r="A254" s="423" t="s">
        <v>681</v>
      </c>
      <c r="B254" s="424"/>
      <c r="C254" s="384">
        <v>500</v>
      </c>
    </row>
    <row r="255" spans="1:3" ht="15" customHeight="1" x14ac:dyDescent="0.25">
      <c r="A255" s="423" t="s">
        <v>685</v>
      </c>
      <c r="B255" s="424"/>
      <c r="C255" s="384">
        <v>52000</v>
      </c>
    </row>
    <row r="256" spans="1:3" ht="15" customHeight="1" x14ac:dyDescent="0.25">
      <c r="A256" s="423" t="s">
        <v>687</v>
      </c>
      <c r="B256" s="424"/>
      <c r="C256" s="384">
        <v>52000</v>
      </c>
    </row>
    <row r="257" spans="1:3" ht="14.25" customHeight="1" x14ac:dyDescent="0.25"/>
    <row r="258" spans="1:3" ht="15" customHeight="1" x14ac:dyDescent="0.25">
      <c r="A258" s="429" t="s">
        <v>860</v>
      </c>
      <c r="B258" s="424"/>
      <c r="C258" s="424"/>
    </row>
    <row r="259" spans="1:3" ht="15" customHeight="1" x14ac:dyDescent="0.25">
      <c r="A259" s="429" t="s">
        <v>673</v>
      </c>
      <c r="B259" s="430"/>
      <c r="C259" s="383">
        <v>11094</v>
      </c>
    </row>
    <row r="260" spans="1:3" ht="15" customHeight="1" x14ac:dyDescent="0.25">
      <c r="A260" s="423" t="s">
        <v>677</v>
      </c>
      <c r="B260" s="424"/>
      <c r="C260" s="384">
        <v>11094</v>
      </c>
    </row>
    <row r="261" spans="1:3" ht="15" customHeight="1" x14ac:dyDescent="0.25">
      <c r="A261" s="423" t="s">
        <v>678</v>
      </c>
      <c r="B261" s="424"/>
      <c r="C261" s="384">
        <v>6500</v>
      </c>
    </row>
    <row r="262" spans="1:3" ht="15" customHeight="1" x14ac:dyDescent="0.25">
      <c r="A262" s="423" t="s">
        <v>679</v>
      </c>
      <c r="B262" s="424"/>
      <c r="C262" s="384">
        <v>4594</v>
      </c>
    </row>
    <row r="263" spans="1:3" ht="14.25" customHeight="1" x14ac:dyDescent="0.25"/>
    <row r="264" spans="1:3" ht="15" customHeight="1" x14ac:dyDescent="0.25">
      <c r="A264" s="429" t="s">
        <v>717</v>
      </c>
      <c r="B264" s="424"/>
      <c r="C264" s="424"/>
    </row>
    <row r="265" spans="1:3" ht="15" customHeight="1" x14ac:dyDescent="0.25">
      <c r="A265" s="429" t="s">
        <v>673</v>
      </c>
      <c r="B265" s="430"/>
      <c r="C265" s="383">
        <v>5446149</v>
      </c>
    </row>
    <row r="266" spans="1:3" ht="15" customHeight="1" x14ac:dyDescent="0.25">
      <c r="A266" s="423" t="s">
        <v>674</v>
      </c>
      <c r="B266" s="424"/>
      <c r="C266" s="384">
        <v>712334</v>
      </c>
    </row>
    <row r="267" spans="1:3" ht="15" customHeight="1" x14ac:dyDescent="0.25">
      <c r="A267" s="423" t="s">
        <v>675</v>
      </c>
      <c r="B267" s="424"/>
      <c r="C267" s="384">
        <v>551177</v>
      </c>
    </row>
    <row r="268" spans="1:3" ht="15" customHeight="1" x14ac:dyDescent="0.25">
      <c r="A268" s="423" t="s">
        <v>676</v>
      </c>
      <c r="B268" s="424"/>
      <c r="C268" s="384">
        <v>161157</v>
      </c>
    </row>
    <row r="269" spans="1:3" ht="15" customHeight="1" x14ac:dyDescent="0.25">
      <c r="A269" s="423" t="s">
        <v>677</v>
      </c>
      <c r="B269" s="424"/>
      <c r="C269" s="384">
        <v>1915777</v>
      </c>
    </row>
    <row r="270" spans="1:3" ht="15" customHeight="1" x14ac:dyDescent="0.25">
      <c r="A270" s="423" t="s">
        <v>678</v>
      </c>
      <c r="B270" s="424"/>
      <c r="C270" s="384">
        <v>4970</v>
      </c>
    </row>
    <row r="271" spans="1:3" ht="15" customHeight="1" x14ac:dyDescent="0.25">
      <c r="A271" s="423" t="s">
        <v>679</v>
      </c>
      <c r="B271" s="424"/>
      <c r="C271" s="384">
        <v>1794857</v>
      </c>
    </row>
    <row r="272" spans="1:3" ht="30" customHeight="1" x14ac:dyDescent="0.25">
      <c r="A272" s="423" t="s">
        <v>681</v>
      </c>
      <c r="B272" s="424"/>
      <c r="C272" s="384">
        <v>101750</v>
      </c>
    </row>
    <row r="273" spans="1:3" ht="15" customHeight="1" x14ac:dyDescent="0.25">
      <c r="A273" s="423" t="s">
        <v>682</v>
      </c>
      <c r="B273" s="424"/>
      <c r="C273" s="384">
        <v>14200</v>
      </c>
    </row>
    <row r="274" spans="1:3" ht="15" customHeight="1" x14ac:dyDescent="0.25">
      <c r="A274" s="423" t="s">
        <v>705</v>
      </c>
      <c r="B274" s="424"/>
      <c r="C274" s="384">
        <v>333707</v>
      </c>
    </row>
    <row r="275" spans="1:3" ht="15" customHeight="1" x14ac:dyDescent="0.25">
      <c r="A275" s="423" t="s">
        <v>706</v>
      </c>
      <c r="B275" s="424"/>
      <c r="C275" s="384">
        <v>333707</v>
      </c>
    </row>
    <row r="276" spans="1:3" ht="15" customHeight="1" x14ac:dyDescent="0.25">
      <c r="A276" s="423" t="s">
        <v>685</v>
      </c>
      <c r="B276" s="424"/>
      <c r="C276" s="384">
        <v>2484331</v>
      </c>
    </row>
    <row r="277" spans="1:3" ht="15" customHeight="1" x14ac:dyDescent="0.25">
      <c r="A277" s="423" t="s">
        <v>687</v>
      </c>
      <c r="B277" s="424"/>
      <c r="C277" s="384">
        <v>2484331</v>
      </c>
    </row>
    <row r="278" spans="1:3" ht="14.25" customHeight="1" x14ac:dyDescent="0.25"/>
    <row r="279" spans="1:3" ht="15" customHeight="1" x14ac:dyDescent="0.25">
      <c r="A279" s="429" t="s">
        <v>718</v>
      </c>
      <c r="B279" s="424"/>
      <c r="C279" s="424"/>
    </row>
    <row r="280" spans="1:3" ht="15" customHeight="1" x14ac:dyDescent="0.25">
      <c r="A280" s="429" t="s">
        <v>673</v>
      </c>
      <c r="B280" s="430"/>
      <c r="C280" s="383">
        <v>2018416</v>
      </c>
    </row>
    <row r="281" spans="1:3" ht="15" customHeight="1" x14ac:dyDescent="0.25">
      <c r="A281" s="423" t="s">
        <v>677</v>
      </c>
      <c r="B281" s="424"/>
      <c r="C281" s="384">
        <v>15000</v>
      </c>
    </row>
    <row r="282" spans="1:3" ht="15" customHeight="1" x14ac:dyDescent="0.25">
      <c r="A282" s="423" t="s">
        <v>679</v>
      </c>
      <c r="B282" s="424"/>
      <c r="C282" s="384">
        <v>15000</v>
      </c>
    </row>
    <row r="283" spans="1:3" ht="15" customHeight="1" x14ac:dyDescent="0.25">
      <c r="A283" s="423" t="s">
        <v>685</v>
      </c>
      <c r="B283" s="424"/>
      <c r="C283" s="384">
        <v>2003416</v>
      </c>
    </row>
    <row r="284" spans="1:3" ht="15" customHeight="1" x14ac:dyDescent="0.25">
      <c r="A284" s="423" t="s">
        <v>687</v>
      </c>
      <c r="B284" s="424"/>
      <c r="C284" s="384">
        <v>2003416</v>
      </c>
    </row>
    <row r="285" spans="1:3" ht="14.25" customHeight="1" x14ac:dyDescent="0.25"/>
    <row r="286" spans="1:3" ht="15" customHeight="1" x14ac:dyDescent="0.25">
      <c r="A286" s="429" t="s">
        <v>719</v>
      </c>
      <c r="B286" s="424"/>
      <c r="C286" s="424"/>
    </row>
    <row r="287" spans="1:3" ht="15" customHeight="1" x14ac:dyDescent="0.25">
      <c r="A287" s="429" t="s">
        <v>673</v>
      </c>
      <c r="B287" s="430"/>
      <c r="C287" s="383">
        <v>579000</v>
      </c>
    </row>
    <row r="288" spans="1:3" ht="15" customHeight="1" x14ac:dyDescent="0.25">
      <c r="A288" s="423" t="s">
        <v>677</v>
      </c>
      <c r="B288" s="424"/>
      <c r="C288" s="384">
        <v>517500</v>
      </c>
    </row>
    <row r="289" spans="1:3" ht="15" customHeight="1" x14ac:dyDescent="0.25">
      <c r="A289" s="423" t="s">
        <v>679</v>
      </c>
      <c r="B289" s="424"/>
      <c r="C289" s="384">
        <v>517500</v>
      </c>
    </row>
    <row r="290" spans="1:3" ht="15" customHeight="1" x14ac:dyDescent="0.25">
      <c r="A290" s="423" t="s">
        <v>685</v>
      </c>
      <c r="B290" s="424"/>
      <c r="C290" s="384">
        <v>61500</v>
      </c>
    </row>
    <row r="291" spans="1:3" ht="15" customHeight="1" x14ac:dyDescent="0.25">
      <c r="A291" s="423" t="s">
        <v>687</v>
      </c>
      <c r="B291" s="424"/>
      <c r="C291" s="384">
        <v>61500</v>
      </c>
    </row>
    <row r="292" spans="1:3" ht="14.25" customHeight="1" x14ac:dyDescent="0.25"/>
    <row r="293" spans="1:3" ht="15" customHeight="1" x14ac:dyDescent="0.25">
      <c r="A293" s="429" t="s">
        <v>720</v>
      </c>
      <c r="B293" s="424"/>
      <c r="C293" s="424"/>
    </row>
    <row r="294" spans="1:3" ht="15" customHeight="1" x14ac:dyDescent="0.25">
      <c r="A294" s="429" t="s">
        <v>673</v>
      </c>
      <c r="B294" s="430"/>
      <c r="C294" s="383">
        <v>863268</v>
      </c>
    </row>
    <row r="295" spans="1:3" ht="15" customHeight="1" x14ac:dyDescent="0.25">
      <c r="A295" s="429" t="s">
        <v>674</v>
      </c>
      <c r="B295" s="430"/>
      <c r="C295" s="383">
        <v>708834</v>
      </c>
    </row>
    <row r="296" spans="1:3" ht="15" customHeight="1" x14ac:dyDescent="0.25">
      <c r="A296" s="423" t="s">
        <v>675</v>
      </c>
      <c r="B296" s="424"/>
      <c r="C296" s="384">
        <v>548345</v>
      </c>
    </row>
    <row r="297" spans="1:3" ht="15" customHeight="1" x14ac:dyDescent="0.25">
      <c r="A297" s="423" t="s">
        <v>676</v>
      </c>
      <c r="B297" s="424"/>
      <c r="C297" s="384">
        <v>160489</v>
      </c>
    </row>
    <row r="298" spans="1:3" ht="15" customHeight="1" x14ac:dyDescent="0.25">
      <c r="A298" s="423" t="s">
        <v>677</v>
      </c>
      <c r="B298" s="424"/>
      <c r="C298" s="384">
        <v>118934</v>
      </c>
    </row>
    <row r="299" spans="1:3" ht="15" customHeight="1" x14ac:dyDescent="0.25">
      <c r="A299" s="423" t="s">
        <v>678</v>
      </c>
      <c r="B299" s="424"/>
      <c r="C299" s="384">
        <v>4970</v>
      </c>
    </row>
    <row r="300" spans="1:3" ht="15" customHeight="1" x14ac:dyDescent="0.25">
      <c r="A300" s="423" t="s">
        <v>679</v>
      </c>
      <c r="B300" s="424"/>
      <c r="C300" s="384">
        <v>74264</v>
      </c>
    </row>
    <row r="301" spans="1:3" ht="30" customHeight="1" x14ac:dyDescent="0.25">
      <c r="A301" s="423" t="s">
        <v>681</v>
      </c>
      <c r="B301" s="424"/>
      <c r="C301" s="384">
        <v>25500</v>
      </c>
    </row>
    <row r="302" spans="1:3" ht="15" customHeight="1" x14ac:dyDescent="0.25">
      <c r="A302" s="423" t="s">
        <v>682</v>
      </c>
      <c r="B302" s="424"/>
      <c r="C302" s="384">
        <v>14200</v>
      </c>
    </row>
    <row r="303" spans="1:3" ht="15" customHeight="1" x14ac:dyDescent="0.25">
      <c r="A303" s="423" t="s">
        <v>685</v>
      </c>
      <c r="B303" s="424"/>
      <c r="C303" s="384">
        <v>35500</v>
      </c>
    </row>
    <row r="304" spans="1:3" ht="15" customHeight="1" x14ac:dyDescent="0.25">
      <c r="A304" s="423" t="s">
        <v>687</v>
      </c>
      <c r="B304" s="424"/>
      <c r="C304" s="384">
        <v>35500</v>
      </c>
    </row>
    <row r="305" spans="1:3" ht="14.25" customHeight="1" x14ac:dyDescent="0.25"/>
    <row r="306" spans="1:3" ht="15" customHeight="1" x14ac:dyDescent="0.25">
      <c r="A306" s="429" t="s">
        <v>721</v>
      </c>
      <c r="B306" s="424"/>
      <c r="C306" s="424"/>
    </row>
    <row r="307" spans="1:3" ht="15" customHeight="1" x14ac:dyDescent="0.25">
      <c r="A307" s="429" t="s">
        <v>673</v>
      </c>
      <c r="B307" s="430"/>
      <c r="C307" s="383">
        <v>1347368</v>
      </c>
    </row>
    <row r="308" spans="1:3" ht="15" customHeight="1" x14ac:dyDescent="0.25">
      <c r="A308" s="423" t="s">
        <v>677</v>
      </c>
      <c r="B308" s="424"/>
      <c r="C308" s="384">
        <v>1013343</v>
      </c>
    </row>
    <row r="309" spans="1:3" ht="15" customHeight="1" x14ac:dyDescent="0.25">
      <c r="A309" s="423" t="s">
        <v>679</v>
      </c>
      <c r="B309" s="424"/>
      <c r="C309" s="384">
        <v>937093</v>
      </c>
    </row>
    <row r="310" spans="1:3" ht="30" customHeight="1" x14ac:dyDescent="0.25">
      <c r="A310" s="423" t="s">
        <v>681</v>
      </c>
      <c r="B310" s="424"/>
      <c r="C310" s="384">
        <v>76250</v>
      </c>
    </row>
    <row r="311" spans="1:3" ht="15" customHeight="1" x14ac:dyDescent="0.25">
      <c r="A311" s="423" t="s">
        <v>705</v>
      </c>
      <c r="B311" s="424"/>
      <c r="C311" s="384">
        <v>25000</v>
      </c>
    </row>
    <row r="312" spans="1:3" ht="15" customHeight="1" x14ac:dyDescent="0.25">
      <c r="A312" s="423" t="s">
        <v>706</v>
      </c>
      <c r="B312" s="424"/>
      <c r="C312" s="384">
        <v>25000</v>
      </c>
    </row>
    <row r="313" spans="1:3" ht="15" customHeight="1" x14ac:dyDescent="0.25">
      <c r="A313" s="423" t="s">
        <v>685</v>
      </c>
      <c r="B313" s="424"/>
      <c r="C313" s="384">
        <v>309025</v>
      </c>
    </row>
    <row r="314" spans="1:3" ht="15" customHeight="1" x14ac:dyDescent="0.25">
      <c r="A314" s="423" t="s">
        <v>687</v>
      </c>
      <c r="B314" s="424"/>
      <c r="C314" s="384">
        <v>309025</v>
      </c>
    </row>
    <row r="315" spans="1:3" ht="14.25" customHeight="1" x14ac:dyDescent="0.25"/>
    <row r="316" spans="1:3" ht="15" customHeight="1" x14ac:dyDescent="0.25">
      <c r="A316" s="429" t="s">
        <v>883</v>
      </c>
      <c r="B316" s="424"/>
      <c r="C316" s="424"/>
    </row>
    <row r="317" spans="1:3" ht="15" customHeight="1" x14ac:dyDescent="0.25">
      <c r="A317" s="429" t="s">
        <v>673</v>
      </c>
      <c r="B317" s="430"/>
      <c r="C317" s="383">
        <v>308707</v>
      </c>
    </row>
    <row r="318" spans="1:3" ht="15" customHeight="1" x14ac:dyDescent="0.25">
      <c r="A318" s="423" t="s">
        <v>705</v>
      </c>
      <c r="B318" s="424"/>
      <c r="C318" s="384">
        <v>308707</v>
      </c>
    </row>
    <row r="319" spans="1:3" ht="15" customHeight="1" x14ac:dyDescent="0.25">
      <c r="A319" s="423" t="s">
        <v>706</v>
      </c>
      <c r="B319" s="424"/>
      <c r="C319" s="384">
        <v>308707</v>
      </c>
    </row>
    <row r="320" spans="1:3" ht="14.25" customHeight="1" x14ac:dyDescent="0.25"/>
    <row r="321" spans="1:3" ht="15" customHeight="1" x14ac:dyDescent="0.25">
      <c r="A321" s="429" t="s">
        <v>722</v>
      </c>
      <c r="B321" s="424"/>
      <c r="C321" s="424"/>
    </row>
    <row r="322" spans="1:3" ht="15" customHeight="1" x14ac:dyDescent="0.25">
      <c r="A322" s="429" t="s">
        <v>673</v>
      </c>
      <c r="B322" s="430"/>
      <c r="C322" s="383">
        <v>280000</v>
      </c>
    </row>
    <row r="323" spans="1:3" ht="15" customHeight="1" x14ac:dyDescent="0.25">
      <c r="A323" s="423" t="s">
        <v>677</v>
      </c>
      <c r="B323" s="424"/>
      <c r="C323" s="384">
        <v>233000</v>
      </c>
    </row>
    <row r="324" spans="1:3" ht="15" customHeight="1" x14ac:dyDescent="0.25">
      <c r="A324" s="423" t="s">
        <v>679</v>
      </c>
      <c r="B324" s="424"/>
      <c r="C324" s="384">
        <v>233000</v>
      </c>
    </row>
    <row r="325" spans="1:3" ht="15" customHeight="1" x14ac:dyDescent="0.25">
      <c r="A325" s="423" t="s">
        <v>685</v>
      </c>
      <c r="B325" s="424"/>
      <c r="C325" s="384">
        <v>47000</v>
      </c>
    </row>
    <row r="326" spans="1:3" ht="15" customHeight="1" x14ac:dyDescent="0.25">
      <c r="A326" s="423" t="s">
        <v>687</v>
      </c>
      <c r="B326" s="424"/>
      <c r="C326" s="384">
        <v>47000</v>
      </c>
    </row>
    <row r="327" spans="1:3" ht="14.25" customHeight="1" x14ac:dyDescent="0.25"/>
    <row r="328" spans="1:3" ht="15" customHeight="1" x14ac:dyDescent="0.25">
      <c r="A328" s="429" t="s">
        <v>723</v>
      </c>
      <c r="B328" s="424"/>
      <c r="C328" s="424"/>
    </row>
    <row r="329" spans="1:3" ht="15" customHeight="1" x14ac:dyDescent="0.25">
      <c r="A329" s="429" t="s">
        <v>673</v>
      </c>
      <c r="B329" s="430"/>
      <c r="C329" s="383">
        <v>49390</v>
      </c>
    </row>
    <row r="330" spans="1:3" ht="15" customHeight="1" x14ac:dyDescent="0.25">
      <c r="A330" s="423" t="s">
        <v>674</v>
      </c>
      <c r="B330" s="424"/>
      <c r="C330" s="384">
        <v>3500</v>
      </c>
    </row>
    <row r="331" spans="1:3" ht="15" customHeight="1" x14ac:dyDescent="0.25">
      <c r="A331" s="423" t="s">
        <v>675</v>
      </c>
      <c r="B331" s="424"/>
      <c r="C331" s="384">
        <v>2832</v>
      </c>
    </row>
    <row r="332" spans="1:3" ht="15" customHeight="1" x14ac:dyDescent="0.25">
      <c r="A332" s="423" t="s">
        <v>676</v>
      </c>
      <c r="B332" s="424"/>
      <c r="C332" s="384">
        <v>668</v>
      </c>
    </row>
    <row r="333" spans="1:3" ht="15" customHeight="1" x14ac:dyDescent="0.25">
      <c r="A333" s="423" t="s">
        <v>677</v>
      </c>
      <c r="B333" s="424"/>
      <c r="C333" s="384">
        <v>18000</v>
      </c>
    </row>
    <row r="334" spans="1:3" ht="15" customHeight="1" x14ac:dyDescent="0.25">
      <c r="A334" s="423" t="s">
        <v>679</v>
      </c>
      <c r="B334" s="424"/>
      <c r="C334" s="384">
        <v>18000</v>
      </c>
    </row>
    <row r="335" spans="1:3" ht="15" customHeight="1" x14ac:dyDescent="0.25">
      <c r="A335" s="423" t="s">
        <v>685</v>
      </c>
      <c r="B335" s="424"/>
      <c r="C335" s="384">
        <v>27890</v>
      </c>
    </row>
    <row r="336" spans="1:3" ht="15" customHeight="1" x14ac:dyDescent="0.25">
      <c r="A336" s="423" t="s">
        <v>687</v>
      </c>
      <c r="B336" s="424"/>
      <c r="C336" s="384">
        <v>27890</v>
      </c>
    </row>
    <row r="337" spans="1:3" ht="14.25" customHeight="1" x14ac:dyDescent="0.25"/>
    <row r="338" spans="1:3" ht="15" customHeight="1" x14ac:dyDescent="0.25">
      <c r="A338" s="429" t="s">
        <v>724</v>
      </c>
      <c r="B338" s="424"/>
      <c r="C338" s="424"/>
    </row>
    <row r="339" spans="1:3" ht="15" customHeight="1" x14ac:dyDescent="0.25">
      <c r="A339" s="429" t="s">
        <v>673</v>
      </c>
      <c r="B339" s="430"/>
      <c r="C339" s="383">
        <v>120095</v>
      </c>
    </row>
    <row r="340" spans="1:3" ht="15" customHeight="1" x14ac:dyDescent="0.25">
      <c r="A340" s="423" t="s">
        <v>677</v>
      </c>
      <c r="B340" s="424"/>
      <c r="C340" s="384">
        <v>7495</v>
      </c>
    </row>
    <row r="341" spans="1:3" ht="15" customHeight="1" x14ac:dyDescent="0.25">
      <c r="A341" s="423" t="s">
        <v>679</v>
      </c>
      <c r="B341" s="424"/>
      <c r="C341" s="384">
        <v>4905</v>
      </c>
    </row>
    <row r="342" spans="1:3" ht="30" customHeight="1" x14ac:dyDescent="0.25">
      <c r="A342" s="423" t="s">
        <v>681</v>
      </c>
      <c r="B342" s="424"/>
      <c r="C342" s="384">
        <v>2590</v>
      </c>
    </row>
    <row r="343" spans="1:3" ht="15" customHeight="1" x14ac:dyDescent="0.25">
      <c r="A343" s="423" t="s">
        <v>725</v>
      </c>
      <c r="B343" s="424"/>
      <c r="C343" s="384">
        <v>112600</v>
      </c>
    </row>
    <row r="344" spans="1:3" ht="15" customHeight="1" x14ac:dyDescent="0.25">
      <c r="A344" s="423" t="s">
        <v>726</v>
      </c>
      <c r="B344" s="424"/>
      <c r="C344" s="384">
        <v>105400</v>
      </c>
    </row>
    <row r="345" spans="1:3" ht="15" customHeight="1" x14ac:dyDescent="0.25">
      <c r="A345" s="423" t="s">
        <v>727</v>
      </c>
      <c r="B345" s="424"/>
      <c r="C345" s="384">
        <v>7200</v>
      </c>
    </row>
    <row r="346" spans="1:3" ht="14.25" customHeight="1" x14ac:dyDescent="0.25"/>
    <row r="347" spans="1:3" ht="15" customHeight="1" x14ac:dyDescent="0.25">
      <c r="A347" s="429" t="s">
        <v>728</v>
      </c>
      <c r="B347" s="424"/>
      <c r="C347" s="424"/>
    </row>
    <row r="348" spans="1:3" ht="15" customHeight="1" x14ac:dyDescent="0.25">
      <c r="A348" s="429" t="s">
        <v>673</v>
      </c>
      <c r="B348" s="430"/>
      <c r="C348" s="383">
        <v>60000</v>
      </c>
    </row>
    <row r="349" spans="1:3" ht="15" customHeight="1" x14ac:dyDescent="0.25">
      <c r="A349" s="423" t="s">
        <v>725</v>
      </c>
      <c r="B349" s="424"/>
      <c r="C349" s="384">
        <v>60000</v>
      </c>
    </row>
    <row r="350" spans="1:3" ht="15" customHeight="1" x14ac:dyDescent="0.25">
      <c r="A350" s="423" t="s">
        <v>726</v>
      </c>
      <c r="B350" s="424"/>
      <c r="C350" s="384">
        <v>60000</v>
      </c>
    </row>
    <row r="351" spans="1:3" ht="14.25" customHeight="1" x14ac:dyDescent="0.25"/>
    <row r="352" spans="1:3" ht="15" customHeight="1" x14ac:dyDescent="0.25">
      <c r="A352" s="429" t="s">
        <v>729</v>
      </c>
      <c r="B352" s="424"/>
      <c r="C352" s="424"/>
    </row>
    <row r="353" spans="1:3" ht="15" customHeight="1" x14ac:dyDescent="0.25">
      <c r="A353" s="429" t="s">
        <v>673</v>
      </c>
      <c r="B353" s="430"/>
      <c r="C353" s="383">
        <v>12400</v>
      </c>
    </row>
    <row r="354" spans="1:3" ht="15" customHeight="1" x14ac:dyDescent="0.25">
      <c r="A354" s="423" t="s">
        <v>725</v>
      </c>
      <c r="B354" s="424"/>
      <c r="C354" s="384">
        <v>12400</v>
      </c>
    </row>
    <row r="355" spans="1:3" ht="15" customHeight="1" x14ac:dyDescent="0.25">
      <c r="A355" s="423" t="s">
        <v>726</v>
      </c>
      <c r="B355" s="424"/>
      <c r="C355" s="384">
        <v>12400</v>
      </c>
    </row>
    <row r="356" spans="1:3" ht="14.25" customHeight="1" x14ac:dyDescent="0.25"/>
    <row r="357" spans="1:3" ht="15" customHeight="1" x14ac:dyDescent="0.25">
      <c r="A357" s="429" t="s">
        <v>730</v>
      </c>
      <c r="B357" s="424"/>
      <c r="C357" s="424"/>
    </row>
    <row r="358" spans="1:3" ht="15" customHeight="1" x14ac:dyDescent="0.25">
      <c r="A358" s="429" t="s">
        <v>673</v>
      </c>
      <c r="B358" s="430"/>
      <c r="C358" s="383">
        <v>40200</v>
      </c>
    </row>
    <row r="359" spans="1:3" ht="15" customHeight="1" x14ac:dyDescent="0.25">
      <c r="A359" s="423" t="s">
        <v>725</v>
      </c>
      <c r="B359" s="424"/>
      <c r="C359" s="384">
        <v>40200</v>
      </c>
    </row>
    <row r="360" spans="1:3" ht="15" customHeight="1" x14ac:dyDescent="0.25">
      <c r="A360" s="423" t="s">
        <v>726</v>
      </c>
      <c r="B360" s="424"/>
      <c r="C360" s="384">
        <v>33000</v>
      </c>
    </row>
    <row r="361" spans="1:3" ht="15" customHeight="1" x14ac:dyDescent="0.25">
      <c r="A361" s="423" t="s">
        <v>727</v>
      </c>
      <c r="B361" s="424"/>
      <c r="C361" s="384">
        <v>7200</v>
      </c>
    </row>
    <row r="362" spans="1:3" ht="14.25" customHeight="1" x14ac:dyDescent="0.25"/>
    <row r="363" spans="1:3" ht="15" customHeight="1" x14ac:dyDescent="0.25">
      <c r="A363" s="429" t="s">
        <v>731</v>
      </c>
      <c r="B363" s="424"/>
      <c r="C363" s="424"/>
    </row>
    <row r="364" spans="1:3" ht="15" customHeight="1" x14ac:dyDescent="0.25">
      <c r="A364" s="429" t="s">
        <v>673</v>
      </c>
      <c r="B364" s="430"/>
      <c r="C364" s="383">
        <v>7495</v>
      </c>
    </row>
    <row r="365" spans="1:3" ht="15" customHeight="1" x14ac:dyDescent="0.25">
      <c r="A365" s="423" t="s">
        <v>677</v>
      </c>
      <c r="B365" s="424"/>
      <c r="C365" s="384">
        <v>7495</v>
      </c>
    </row>
    <row r="366" spans="1:3" ht="15" customHeight="1" x14ac:dyDescent="0.25">
      <c r="A366" s="423" t="s">
        <v>679</v>
      </c>
      <c r="B366" s="424"/>
      <c r="C366" s="384">
        <v>4905</v>
      </c>
    </row>
    <row r="367" spans="1:3" ht="30" customHeight="1" x14ac:dyDescent="0.25">
      <c r="A367" s="423" t="s">
        <v>681</v>
      </c>
      <c r="B367" s="424"/>
      <c r="C367" s="384">
        <v>2590</v>
      </c>
    </row>
    <row r="368" spans="1:3" ht="14.25" customHeight="1" x14ac:dyDescent="0.25"/>
    <row r="369" spans="1:3" ht="15" customHeight="1" x14ac:dyDescent="0.25">
      <c r="A369" s="429" t="s">
        <v>732</v>
      </c>
      <c r="B369" s="424"/>
      <c r="C369" s="424"/>
    </row>
    <row r="370" spans="1:3" ht="15" customHeight="1" x14ac:dyDescent="0.25">
      <c r="A370" s="429" t="s">
        <v>673</v>
      </c>
      <c r="B370" s="430"/>
      <c r="C370" s="383">
        <v>6173150</v>
      </c>
    </row>
    <row r="371" spans="1:3" ht="15" customHeight="1" x14ac:dyDescent="0.25">
      <c r="A371" s="423" t="s">
        <v>674</v>
      </c>
      <c r="B371" s="424"/>
      <c r="C371" s="384">
        <v>2612426</v>
      </c>
    </row>
    <row r="372" spans="1:3" ht="15" customHeight="1" x14ac:dyDescent="0.25">
      <c r="A372" s="423" t="s">
        <v>675</v>
      </c>
      <c r="B372" s="424"/>
      <c r="C372" s="384">
        <v>2057628</v>
      </c>
    </row>
    <row r="373" spans="1:3" ht="15" customHeight="1" x14ac:dyDescent="0.25">
      <c r="A373" s="423" t="s">
        <v>676</v>
      </c>
      <c r="B373" s="424"/>
      <c r="C373" s="384">
        <v>554798</v>
      </c>
    </row>
    <row r="374" spans="1:3" ht="15" customHeight="1" x14ac:dyDescent="0.25">
      <c r="A374" s="423" t="s">
        <v>677</v>
      </c>
      <c r="B374" s="424"/>
      <c r="C374" s="384">
        <v>2374061</v>
      </c>
    </row>
    <row r="375" spans="1:3" ht="15" customHeight="1" x14ac:dyDescent="0.25">
      <c r="A375" s="423" t="s">
        <v>678</v>
      </c>
      <c r="B375" s="424"/>
      <c r="C375" s="384">
        <v>27385</v>
      </c>
    </row>
    <row r="376" spans="1:3" ht="15" customHeight="1" x14ac:dyDescent="0.25">
      <c r="A376" s="423" t="s">
        <v>679</v>
      </c>
      <c r="B376" s="424"/>
      <c r="C376" s="384">
        <v>1714458</v>
      </c>
    </row>
    <row r="377" spans="1:3" ht="30" customHeight="1" x14ac:dyDescent="0.25">
      <c r="A377" s="423" t="s">
        <v>681</v>
      </c>
      <c r="B377" s="424"/>
      <c r="C377" s="384">
        <v>571018</v>
      </c>
    </row>
    <row r="378" spans="1:3" ht="15" customHeight="1" x14ac:dyDescent="0.25">
      <c r="A378" s="423" t="s">
        <v>733</v>
      </c>
      <c r="B378" s="424"/>
      <c r="C378" s="384">
        <v>8000</v>
      </c>
    </row>
    <row r="379" spans="1:3" ht="15" customHeight="1" x14ac:dyDescent="0.25">
      <c r="A379" s="423" t="s">
        <v>682</v>
      </c>
      <c r="B379" s="424"/>
      <c r="C379" s="384">
        <v>53200</v>
      </c>
    </row>
    <row r="380" spans="1:3" ht="15" customHeight="1" x14ac:dyDescent="0.25">
      <c r="A380" s="423" t="s">
        <v>705</v>
      </c>
      <c r="B380" s="424"/>
      <c r="C380" s="384">
        <v>671861</v>
      </c>
    </row>
    <row r="381" spans="1:3" ht="15" customHeight="1" x14ac:dyDescent="0.25">
      <c r="A381" s="423" t="s">
        <v>706</v>
      </c>
      <c r="B381" s="424"/>
      <c r="C381" s="384">
        <v>651861</v>
      </c>
    </row>
    <row r="382" spans="1:3" ht="30" customHeight="1" x14ac:dyDescent="0.25">
      <c r="A382" s="423" t="s">
        <v>707</v>
      </c>
      <c r="B382" s="424"/>
      <c r="C382" s="384">
        <v>20000</v>
      </c>
    </row>
    <row r="383" spans="1:3" ht="15" customHeight="1" x14ac:dyDescent="0.25">
      <c r="A383" s="423" t="s">
        <v>685</v>
      </c>
      <c r="B383" s="424"/>
      <c r="C383" s="384">
        <v>500446</v>
      </c>
    </row>
    <row r="384" spans="1:3" ht="15" customHeight="1" x14ac:dyDescent="0.25">
      <c r="A384" s="423" t="s">
        <v>686</v>
      </c>
      <c r="B384" s="424"/>
      <c r="C384" s="384">
        <v>80881</v>
      </c>
    </row>
    <row r="385" spans="1:3" ht="15" customHeight="1" x14ac:dyDescent="0.25">
      <c r="A385" s="423" t="s">
        <v>687</v>
      </c>
      <c r="B385" s="424"/>
      <c r="C385" s="384">
        <v>419565</v>
      </c>
    </row>
    <row r="386" spans="1:3" x14ac:dyDescent="0.25">
      <c r="A386" s="423" t="s">
        <v>688</v>
      </c>
      <c r="B386" s="424"/>
      <c r="C386" s="384">
        <v>14356</v>
      </c>
    </row>
    <row r="387" spans="1:3" ht="15" customHeight="1" x14ac:dyDescent="0.25">
      <c r="A387" s="423" t="s">
        <v>689</v>
      </c>
      <c r="B387" s="424"/>
      <c r="C387" s="384">
        <v>14356</v>
      </c>
    </row>
    <row r="388" spans="1:3" ht="14.25" customHeight="1" x14ac:dyDescent="0.25"/>
    <row r="389" spans="1:3" ht="15" customHeight="1" x14ac:dyDescent="0.25">
      <c r="A389" s="429" t="s">
        <v>734</v>
      </c>
      <c r="B389" s="424"/>
      <c r="C389" s="424"/>
    </row>
    <row r="390" spans="1:3" ht="15" customHeight="1" x14ac:dyDescent="0.25">
      <c r="A390" s="429" t="s">
        <v>673</v>
      </c>
      <c r="B390" s="430"/>
      <c r="C390" s="383">
        <v>525064</v>
      </c>
    </row>
    <row r="391" spans="1:3" ht="15" customHeight="1" x14ac:dyDescent="0.25">
      <c r="A391" s="423" t="s">
        <v>674</v>
      </c>
      <c r="B391" s="424"/>
      <c r="C391" s="384">
        <v>255080</v>
      </c>
    </row>
    <row r="392" spans="1:3" ht="15" customHeight="1" x14ac:dyDescent="0.25">
      <c r="A392" s="423" t="s">
        <v>675</v>
      </c>
      <c r="B392" s="424"/>
      <c r="C392" s="384">
        <v>197808</v>
      </c>
    </row>
    <row r="393" spans="1:3" ht="15" customHeight="1" x14ac:dyDescent="0.25">
      <c r="A393" s="423" t="s">
        <v>676</v>
      </c>
      <c r="B393" s="424"/>
      <c r="C393" s="384">
        <v>57272</v>
      </c>
    </row>
    <row r="394" spans="1:3" ht="15" customHeight="1" x14ac:dyDescent="0.25">
      <c r="A394" s="423" t="s">
        <v>677</v>
      </c>
      <c r="B394" s="424"/>
      <c r="C394" s="384">
        <v>215185</v>
      </c>
    </row>
    <row r="395" spans="1:3" ht="15" customHeight="1" x14ac:dyDescent="0.25">
      <c r="A395" s="423" t="s">
        <v>678</v>
      </c>
      <c r="B395" s="424"/>
      <c r="C395" s="384">
        <v>430</v>
      </c>
    </row>
    <row r="396" spans="1:3" ht="15" customHeight="1" x14ac:dyDescent="0.25">
      <c r="A396" s="423" t="s">
        <v>679</v>
      </c>
      <c r="B396" s="424"/>
      <c r="C396" s="384">
        <v>188255</v>
      </c>
    </row>
    <row r="397" spans="1:3" ht="30" customHeight="1" x14ac:dyDescent="0.25">
      <c r="A397" s="423" t="s">
        <v>681</v>
      </c>
      <c r="B397" s="424"/>
      <c r="C397" s="384">
        <v>20300</v>
      </c>
    </row>
    <row r="398" spans="1:3" ht="15" customHeight="1" x14ac:dyDescent="0.25">
      <c r="A398" s="423" t="s">
        <v>682</v>
      </c>
      <c r="B398" s="424"/>
      <c r="C398" s="384">
        <v>6200</v>
      </c>
    </row>
    <row r="399" spans="1:3" ht="15" customHeight="1" x14ac:dyDescent="0.25">
      <c r="A399" s="423" t="s">
        <v>685</v>
      </c>
      <c r="B399" s="424"/>
      <c r="C399" s="384">
        <v>54799</v>
      </c>
    </row>
    <row r="400" spans="1:3" ht="15" customHeight="1" x14ac:dyDescent="0.25">
      <c r="A400" s="423" t="s">
        <v>687</v>
      </c>
      <c r="B400" s="424"/>
      <c r="C400" s="384">
        <v>54799</v>
      </c>
    </row>
    <row r="401" spans="1:3" ht="14.25" customHeight="1" x14ac:dyDescent="0.25"/>
    <row r="402" spans="1:3" ht="15" customHeight="1" x14ac:dyDescent="0.25">
      <c r="A402" s="429" t="s">
        <v>735</v>
      </c>
      <c r="B402" s="424"/>
      <c r="C402" s="424"/>
    </row>
    <row r="403" spans="1:3" ht="15" customHeight="1" x14ac:dyDescent="0.25">
      <c r="A403" s="429" t="s">
        <v>673</v>
      </c>
      <c r="B403" s="430"/>
      <c r="C403" s="383">
        <v>622270</v>
      </c>
    </row>
    <row r="404" spans="1:3" ht="15" customHeight="1" x14ac:dyDescent="0.25">
      <c r="A404" s="423" t="s">
        <v>674</v>
      </c>
      <c r="B404" s="424"/>
      <c r="C404" s="384">
        <v>6600</v>
      </c>
    </row>
    <row r="405" spans="1:3" ht="15" customHeight="1" x14ac:dyDescent="0.25">
      <c r="A405" s="423" t="s">
        <v>675</v>
      </c>
      <c r="B405" s="424"/>
      <c r="C405" s="384">
        <v>6000</v>
      </c>
    </row>
    <row r="406" spans="1:3" ht="15" customHeight="1" x14ac:dyDescent="0.25">
      <c r="A406" s="423" t="s">
        <v>676</v>
      </c>
      <c r="B406" s="424"/>
      <c r="C406" s="384">
        <v>600</v>
      </c>
    </row>
    <row r="407" spans="1:3" ht="15" customHeight="1" x14ac:dyDescent="0.25">
      <c r="A407" s="423" t="s">
        <v>677</v>
      </c>
      <c r="B407" s="424"/>
      <c r="C407" s="384">
        <v>165470</v>
      </c>
    </row>
    <row r="408" spans="1:3" ht="15" customHeight="1" x14ac:dyDescent="0.25">
      <c r="A408" s="423" t="s">
        <v>678</v>
      </c>
      <c r="B408" s="424"/>
      <c r="C408" s="384">
        <v>3500</v>
      </c>
    </row>
    <row r="409" spans="1:3" ht="15" customHeight="1" x14ac:dyDescent="0.25">
      <c r="A409" s="423" t="s">
        <v>679</v>
      </c>
      <c r="B409" s="424"/>
      <c r="C409" s="384">
        <v>131570</v>
      </c>
    </row>
    <row r="410" spans="1:3" ht="30" customHeight="1" x14ac:dyDescent="0.25">
      <c r="A410" s="423" t="s">
        <v>681</v>
      </c>
      <c r="B410" s="424"/>
      <c r="C410" s="384">
        <v>30400</v>
      </c>
    </row>
    <row r="411" spans="1:3" ht="15" customHeight="1" x14ac:dyDescent="0.25">
      <c r="A411" s="423" t="s">
        <v>705</v>
      </c>
      <c r="B411" s="424"/>
      <c r="C411" s="384">
        <v>446200</v>
      </c>
    </row>
    <row r="412" spans="1:3" ht="15" customHeight="1" x14ac:dyDescent="0.25">
      <c r="A412" s="423" t="s">
        <v>706</v>
      </c>
      <c r="B412" s="424"/>
      <c r="C412" s="384">
        <v>446200</v>
      </c>
    </row>
    <row r="413" spans="1:3" ht="15" customHeight="1" x14ac:dyDescent="0.25">
      <c r="A413" s="423" t="s">
        <v>685</v>
      </c>
      <c r="B413" s="424"/>
      <c r="C413" s="384">
        <v>4000</v>
      </c>
    </row>
    <row r="414" spans="1:3" ht="15" customHeight="1" x14ac:dyDescent="0.25">
      <c r="A414" s="423" t="s">
        <v>686</v>
      </c>
      <c r="B414" s="424"/>
      <c r="C414" s="384">
        <v>4000</v>
      </c>
    </row>
    <row r="415" spans="1:3" ht="14.25" customHeight="1" x14ac:dyDescent="0.25"/>
    <row r="416" spans="1:3" ht="15" customHeight="1" x14ac:dyDescent="0.25">
      <c r="A416" s="429" t="s">
        <v>884</v>
      </c>
      <c r="B416" s="424"/>
      <c r="C416" s="424"/>
    </row>
    <row r="417" spans="1:3" ht="15" customHeight="1" x14ac:dyDescent="0.25">
      <c r="A417" s="429" t="s">
        <v>673</v>
      </c>
      <c r="B417" s="430"/>
      <c r="C417" s="383">
        <v>5000</v>
      </c>
    </row>
    <row r="418" spans="1:3" ht="15" customHeight="1" x14ac:dyDescent="0.25">
      <c r="A418" s="423" t="s">
        <v>705</v>
      </c>
      <c r="B418" s="424"/>
      <c r="C418" s="384">
        <v>5000</v>
      </c>
    </row>
    <row r="419" spans="1:3" ht="15" customHeight="1" x14ac:dyDescent="0.25">
      <c r="A419" s="423" t="s">
        <v>706</v>
      </c>
      <c r="B419" s="424"/>
      <c r="C419" s="384">
        <v>5000</v>
      </c>
    </row>
    <row r="420" spans="1:3" ht="14.25" customHeight="1" x14ac:dyDescent="0.25"/>
    <row r="421" spans="1:3" ht="15" customHeight="1" x14ac:dyDescent="0.25">
      <c r="A421" s="429" t="s">
        <v>890</v>
      </c>
      <c r="B421" s="424"/>
      <c r="C421" s="424"/>
    </row>
    <row r="422" spans="1:3" ht="15" customHeight="1" x14ac:dyDescent="0.25">
      <c r="A422" s="429" t="s">
        <v>673</v>
      </c>
      <c r="B422" s="430"/>
      <c r="C422" s="383">
        <v>950131</v>
      </c>
    </row>
    <row r="423" spans="1:3" ht="15" customHeight="1" x14ac:dyDescent="0.25">
      <c r="A423" s="423" t="s">
        <v>674</v>
      </c>
      <c r="B423" s="424"/>
      <c r="C423" s="384">
        <v>489065</v>
      </c>
    </row>
    <row r="424" spans="1:3" ht="15" customHeight="1" x14ac:dyDescent="0.25">
      <c r="A424" s="423" t="s">
        <v>675</v>
      </c>
      <c r="B424" s="424"/>
      <c r="C424" s="384">
        <v>379172</v>
      </c>
    </row>
    <row r="425" spans="1:3" ht="15" customHeight="1" x14ac:dyDescent="0.25">
      <c r="A425" s="423" t="s">
        <v>676</v>
      </c>
      <c r="B425" s="424"/>
      <c r="C425" s="384">
        <v>109893</v>
      </c>
    </row>
    <row r="426" spans="1:3" ht="15" customHeight="1" x14ac:dyDescent="0.25">
      <c r="A426" s="423" t="s">
        <v>677</v>
      </c>
      <c r="B426" s="424"/>
      <c r="C426" s="384">
        <v>260366</v>
      </c>
    </row>
    <row r="427" spans="1:3" ht="15" customHeight="1" x14ac:dyDescent="0.25">
      <c r="A427" s="423" t="s">
        <v>678</v>
      </c>
      <c r="B427" s="424"/>
      <c r="C427" s="384">
        <v>6690</v>
      </c>
    </row>
    <row r="428" spans="1:3" ht="15" customHeight="1" x14ac:dyDescent="0.25">
      <c r="A428" s="423" t="s">
        <v>679</v>
      </c>
      <c r="B428" s="424"/>
      <c r="C428" s="384">
        <v>184120</v>
      </c>
    </row>
    <row r="429" spans="1:3" ht="30" customHeight="1" x14ac:dyDescent="0.25">
      <c r="A429" s="423" t="s">
        <v>681</v>
      </c>
      <c r="B429" s="424"/>
      <c r="C429" s="384">
        <v>61556</v>
      </c>
    </row>
    <row r="430" spans="1:3" ht="15" customHeight="1" x14ac:dyDescent="0.25">
      <c r="A430" s="423" t="s">
        <v>733</v>
      </c>
      <c r="B430" s="424"/>
      <c r="C430" s="384">
        <v>8000</v>
      </c>
    </row>
    <row r="431" spans="1:3" ht="15" customHeight="1" x14ac:dyDescent="0.25">
      <c r="A431" s="423" t="s">
        <v>685</v>
      </c>
      <c r="B431" s="424"/>
      <c r="C431" s="384">
        <v>200700</v>
      </c>
    </row>
    <row r="432" spans="1:3" ht="15" customHeight="1" x14ac:dyDescent="0.25">
      <c r="A432" s="423" t="s">
        <v>686</v>
      </c>
      <c r="B432" s="424"/>
      <c r="C432" s="384">
        <v>700</v>
      </c>
    </row>
    <row r="433" spans="1:3" ht="15" customHeight="1" x14ac:dyDescent="0.25">
      <c r="A433" s="423" t="s">
        <v>687</v>
      </c>
      <c r="B433" s="424"/>
      <c r="C433" s="384">
        <v>200000</v>
      </c>
    </row>
    <row r="434" spans="1:3" ht="14.25" customHeight="1" x14ac:dyDescent="0.25"/>
    <row r="435" spans="1:3" ht="15" customHeight="1" x14ac:dyDescent="0.25">
      <c r="A435" s="429" t="s">
        <v>861</v>
      </c>
      <c r="B435" s="424"/>
      <c r="C435" s="424"/>
    </row>
    <row r="436" spans="1:3" ht="15" customHeight="1" x14ac:dyDescent="0.25">
      <c r="A436" s="429" t="s">
        <v>673</v>
      </c>
      <c r="B436" s="430"/>
      <c r="C436" s="383">
        <v>2809</v>
      </c>
    </row>
    <row r="437" spans="1:3" ht="15" customHeight="1" x14ac:dyDescent="0.25">
      <c r="A437" s="423" t="s">
        <v>677</v>
      </c>
      <c r="B437" s="424"/>
      <c r="C437" s="384">
        <v>2809</v>
      </c>
    </row>
    <row r="438" spans="1:3" ht="15" customHeight="1" x14ac:dyDescent="0.25">
      <c r="A438" s="423" t="s">
        <v>678</v>
      </c>
      <c r="B438" s="424"/>
      <c r="C438" s="384">
        <v>2309</v>
      </c>
    </row>
    <row r="439" spans="1:3" ht="15" customHeight="1" x14ac:dyDescent="0.25">
      <c r="A439" s="423" t="s">
        <v>679</v>
      </c>
      <c r="B439" s="424"/>
      <c r="C439" s="384">
        <v>500</v>
      </c>
    </row>
    <row r="440" spans="1:3" ht="14.25" customHeight="1" x14ac:dyDescent="0.25"/>
    <row r="441" spans="1:3" ht="15" customHeight="1" x14ac:dyDescent="0.25">
      <c r="A441" s="429" t="s">
        <v>889</v>
      </c>
      <c r="B441" s="424"/>
      <c r="C441" s="424"/>
    </row>
    <row r="442" spans="1:3" ht="15" customHeight="1" x14ac:dyDescent="0.25">
      <c r="A442" s="429" t="s">
        <v>673</v>
      </c>
      <c r="B442" s="430"/>
      <c r="C442" s="383">
        <v>468044</v>
      </c>
    </row>
    <row r="443" spans="1:3" ht="15" customHeight="1" x14ac:dyDescent="0.25">
      <c r="A443" s="423" t="s">
        <v>674</v>
      </c>
      <c r="B443" s="424"/>
      <c r="C443" s="384">
        <v>309415</v>
      </c>
    </row>
    <row r="444" spans="1:3" ht="15" customHeight="1" x14ac:dyDescent="0.25">
      <c r="A444" s="423" t="s">
        <v>675</v>
      </c>
      <c r="B444" s="424"/>
      <c r="C444" s="384">
        <v>240184</v>
      </c>
    </row>
    <row r="445" spans="1:3" ht="15" customHeight="1" x14ac:dyDescent="0.25">
      <c r="A445" s="423" t="s">
        <v>676</v>
      </c>
      <c r="B445" s="424"/>
      <c r="C445" s="384">
        <v>69231</v>
      </c>
    </row>
    <row r="446" spans="1:3" ht="15" customHeight="1" x14ac:dyDescent="0.25">
      <c r="A446" s="423" t="s">
        <v>677</v>
      </c>
      <c r="B446" s="424"/>
      <c r="C446" s="384">
        <v>139404</v>
      </c>
    </row>
    <row r="447" spans="1:3" ht="15" customHeight="1" x14ac:dyDescent="0.25">
      <c r="A447" s="423" t="s">
        <v>678</v>
      </c>
      <c r="B447" s="424"/>
      <c r="C447" s="384">
        <v>6950</v>
      </c>
    </row>
    <row r="448" spans="1:3" ht="15" customHeight="1" x14ac:dyDescent="0.25">
      <c r="A448" s="423" t="s">
        <v>679</v>
      </c>
      <c r="B448" s="424"/>
      <c r="C448" s="384">
        <v>92134</v>
      </c>
    </row>
    <row r="449" spans="1:3" ht="30" customHeight="1" x14ac:dyDescent="0.25">
      <c r="A449" s="423" t="s">
        <v>681</v>
      </c>
      <c r="B449" s="424"/>
      <c r="C449" s="384">
        <v>40320</v>
      </c>
    </row>
    <row r="450" spans="1:3" ht="15" customHeight="1" x14ac:dyDescent="0.25">
      <c r="A450" s="423" t="s">
        <v>685</v>
      </c>
      <c r="B450" s="424"/>
      <c r="C450" s="384">
        <v>19225</v>
      </c>
    </row>
    <row r="451" spans="1:3" ht="15" customHeight="1" x14ac:dyDescent="0.25">
      <c r="A451" s="423" t="s">
        <v>686</v>
      </c>
      <c r="B451" s="424"/>
      <c r="C451" s="384">
        <v>175</v>
      </c>
    </row>
    <row r="452" spans="1:3" ht="15" customHeight="1" x14ac:dyDescent="0.25">
      <c r="A452" s="423" t="s">
        <v>687</v>
      </c>
      <c r="B452" s="424"/>
      <c r="C452" s="384">
        <v>19050</v>
      </c>
    </row>
    <row r="453" spans="1:3" ht="14.25" customHeight="1" x14ac:dyDescent="0.25"/>
    <row r="454" spans="1:3" ht="15" customHeight="1" x14ac:dyDescent="0.25">
      <c r="A454" s="429" t="s">
        <v>736</v>
      </c>
      <c r="B454" s="424"/>
      <c r="C454" s="424"/>
    </row>
    <row r="455" spans="1:3" ht="15" customHeight="1" x14ac:dyDescent="0.25">
      <c r="A455" s="429" t="s">
        <v>673</v>
      </c>
      <c r="B455" s="430"/>
      <c r="C455" s="383">
        <v>1397517</v>
      </c>
    </row>
    <row r="456" spans="1:3" ht="15" customHeight="1" x14ac:dyDescent="0.25">
      <c r="A456" s="423" t="s">
        <v>674</v>
      </c>
      <c r="B456" s="424"/>
      <c r="C456" s="384">
        <v>743103</v>
      </c>
    </row>
    <row r="457" spans="1:3" ht="15" customHeight="1" x14ac:dyDescent="0.25">
      <c r="A457" s="423" t="s">
        <v>675</v>
      </c>
      <c r="B457" s="424"/>
      <c r="C457" s="384">
        <v>578856</v>
      </c>
    </row>
    <row r="458" spans="1:3" ht="15" customHeight="1" x14ac:dyDescent="0.25">
      <c r="A458" s="423" t="s">
        <v>676</v>
      </c>
      <c r="B458" s="424"/>
      <c r="C458" s="384">
        <v>164247</v>
      </c>
    </row>
    <row r="459" spans="1:3" ht="15" customHeight="1" x14ac:dyDescent="0.25">
      <c r="A459" s="423" t="s">
        <v>677</v>
      </c>
      <c r="B459" s="424"/>
      <c r="C459" s="384">
        <v>490192</v>
      </c>
    </row>
    <row r="460" spans="1:3" ht="15" customHeight="1" x14ac:dyDescent="0.25">
      <c r="A460" s="423" t="s">
        <v>678</v>
      </c>
      <c r="B460" s="424"/>
      <c r="C460" s="384">
        <v>5710</v>
      </c>
    </row>
    <row r="461" spans="1:3" ht="15" customHeight="1" x14ac:dyDescent="0.25">
      <c r="A461" s="423" t="s">
        <v>679</v>
      </c>
      <c r="B461" s="424"/>
      <c r="C461" s="384">
        <v>340582</v>
      </c>
    </row>
    <row r="462" spans="1:3" ht="30" customHeight="1" x14ac:dyDescent="0.25">
      <c r="A462" s="423" t="s">
        <v>681</v>
      </c>
      <c r="B462" s="424"/>
      <c r="C462" s="384">
        <v>123100</v>
      </c>
    </row>
    <row r="463" spans="1:3" ht="15" customHeight="1" x14ac:dyDescent="0.25">
      <c r="A463" s="423" t="s">
        <v>682</v>
      </c>
      <c r="B463" s="424"/>
      <c r="C463" s="384">
        <v>20800</v>
      </c>
    </row>
    <row r="464" spans="1:3" ht="15" customHeight="1" x14ac:dyDescent="0.25">
      <c r="A464" s="423" t="s">
        <v>685</v>
      </c>
      <c r="B464" s="424"/>
      <c r="C464" s="384">
        <v>164222</v>
      </c>
    </row>
    <row r="465" spans="1:3" ht="15" customHeight="1" x14ac:dyDescent="0.25">
      <c r="A465" s="423" t="s">
        <v>686</v>
      </c>
      <c r="B465" s="424"/>
      <c r="C465" s="384">
        <v>34336</v>
      </c>
    </row>
    <row r="466" spans="1:3" ht="15" customHeight="1" x14ac:dyDescent="0.25">
      <c r="A466" s="423" t="s">
        <v>687</v>
      </c>
      <c r="B466" s="424"/>
      <c r="C466" s="384">
        <v>129886</v>
      </c>
    </row>
    <row r="467" spans="1:3" ht="14.25" customHeight="1" x14ac:dyDescent="0.25"/>
    <row r="468" spans="1:3" ht="15" customHeight="1" x14ac:dyDescent="0.25">
      <c r="A468" s="429" t="s">
        <v>737</v>
      </c>
      <c r="B468" s="424"/>
      <c r="C468" s="424"/>
    </row>
    <row r="469" spans="1:3" ht="15" customHeight="1" x14ac:dyDescent="0.25">
      <c r="A469" s="429" t="s">
        <v>673</v>
      </c>
      <c r="B469" s="430"/>
      <c r="C469" s="383">
        <v>550880</v>
      </c>
    </row>
    <row r="470" spans="1:3" ht="15" customHeight="1" x14ac:dyDescent="0.25">
      <c r="A470" s="423" t="s">
        <v>674</v>
      </c>
      <c r="B470" s="424"/>
      <c r="C470" s="384">
        <v>75754</v>
      </c>
    </row>
    <row r="471" spans="1:3" ht="15" customHeight="1" x14ac:dyDescent="0.25">
      <c r="A471" s="423" t="s">
        <v>675</v>
      </c>
      <c r="B471" s="424"/>
      <c r="C471" s="384">
        <v>74754</v>
      </c>
    </row>
    <row r="472" spans="1:3" ht="15" customHeight="1" x14ac:dyDescent="0.25">
      <c r="A472" s="423" t="s">
        <v>676</v>
      </c>
      <c r="B472" s="424"/>
      <c r="C472" s="384">
        <v>1000</v>
      </c>
    </row>
    <row r="473" spans="1:3" ht="15" customHeight="1" x14ac:dyDescent="0.25">
      <c r="A473" s="423" t="s">
        <v>677</v>
      </c>
      <c r="B473" s="424"/>
      <c r="C473" s="384">
        <v>463126</v>
      </c>
    </row>
    <row r="474" spans="1:3" ht="15" customHeight="1" x14ac:dyDescent="0.25">
      <c r="A474" s="423" t="s">
        <v>679</v>
      </c>
      <c r="B474" s="424"/>
      <c r="C474" s="384">
        <v>378385</v>
      </c>
    </row>
    <row r="475" spans="1:3" ht="30" customHeight="1" x14ac:dyDescent="0.25">
      <c r="A475" s="423" t="s">
        <v>681</v>
      </c>
      <c r="B475" s="424"/>
      <c r="C475" s="384">
        <v>58741</v>
      </c>
    </row>
    <row r="476" spans="1:3" ht="15" customHeight="1" x14ac:dyDescent="0.25">
      <c r="A476" s="423" t="s">
        <v>682</v>
      </c>
      <c r="B476" s="424"/>
      <c r="C476" s="384">
        <v>26000</v>
      </c>
    </row>
    <row r="477" spans="1:3" ht="15" customHeight="1" x14ac:dyDescent="0.25">
      <c r="A477" s="423" t="s">
        <v>685</v>
      </c>
      <c r="B477" s="424"/>
      <c r="C477" s="384">
        <v>12000</v>
      </c>
    </row>
    <row r="478" spans="1:3" ht="15" customHeight="1" x14ac:dyDescent="0.25">
      <c r="A478" s="423" t="s">
        <v>686</v>
      </c>
      <c r="B478" s="424"/>
      <c r="C478" s="384">
        <v>6000</v>
      </c>
    </row>
    <row r="479" spans="1:3" ht="15" customHeight="1" x14ac:dyDescent="0.25">
      <c r="A479" s="423" t="s">
        <v>687</v>
      </c>
      <c r="B479" s="424"/>
      <c r="C479" s="384">
        <v>6000</v>
      </c>
    </row>
    <row r="480" spans="1:3" ht="14.25" customHeight="1" x14ac:dyDescent="0.25"/>
    <row r="481" spans="1:3" ht="15" customHeight="1" x14ac:dyDescent="0.25">
      <c r="A481" s="429" t="s">
        <v>738</v>
      </c>
      <c r="B481" s="424"/>
      <c r="C481" s="424"/>
    </row>
    <row r="482" spans="1:3" ht="15" customHeight="1" x14ac:dyDescent="0.25">
      <c r="A482" s="429" t="s">
        <v>673</v>
      </c>
      <c r="B482" s="430"/>
      <c r="C482" s="383">
        <v>101615</v>
      </c>
    </row>
    <row r="483" spans="1:3" ht="15" customHeight="1" x14ac:dyDescent="0.25">
      <c r="A483" s="423" t="s">
        <v>674</v>
      </c>
      <c r="B483" s="424"/>
      <c r="C483" s="384">
        <v>98060</v>
      </c>
    </row>
    <row r="484" spans="1:3" ht="15" customHeight="1" x14ac:dyDescent="0.25">
      <c r="A484" s="423" t="s">
        <v>675</v>
      </c>
      <c r="B484" s="424"/>
      <c r="C484" s="384">
        <v>77438</v>
      </c>
    </row>
    <row r="485" spans="1:3" ht="15" customHeight="1" x14ac:dyDescent="0.25">
      <c r="A485" s="423" t="s">
        <v>676</v>
      </c>
      <c r="B485" s="424"/>
      <c r="C485" s="384">
        <v>20622</v>
      </c>
    </row>
    <row r="486" spans="1:3" ht="15" customHeight="1" x14ac:dyDescent="0.25">
      <c r="A486" s="423" t="s">
        <v>677</v>
      </c>
      <c r="B486" s="424"/>
      <c r="C486" s="384">
        <v>3555</v>
      </c>
    </row>
    <row r="487" spans="1:3" ht="15" customHeight="1" x14ac:dyDescent="0.25">
      <c r="A487" s="423" t="s">
        <v>679</v>
      </c>
      <c r="B487" s="424"/>
      <c r="C487" s="384">
        <v>3555</v>
      </c>
    </row>
    <row r="488" spans="1:3" ht="14.25" customHeight="1" x14ac:dyDescent="0.25"/>
    <row r="489" spans="1:3" ht="15" customHeight="1" x14ac:dyDescent="0.25">
      <c r="A489" s="429" t="s">
        <v>739</v>
      </c>
      <c r="B489" s="424"/>
      <c r="C489" s="424"/>
    </row>
    <row r="490" spans="1:3" ht="15" customHeight="1" x14ac:dyDescent="0.25">
      <c r="A490" s="429" t="s">
        <v>673</v>
      </c>
      <c r="B490" s="430"/>
      <c r="C490" s="383">
        <v>79581</v>
      </c>
    </row>
    <row r="491" spans="1:3" ht="15" customHeight="1" x14ac:dyDescent="0.25">
      <c r="A491" s="423" t="s">
        <v>674</v>
      </c>
      <c r="B491" s="424"/>
      <c r="C491" s="384">
        <v>71726</v>
      </c>
    </row>
    <row r="492" spans="1:3" ht="15" customHeight="1" x14ac:dyDescent="0.25">
      <c r="A492" s="423" t="s">
        <v>675</v>
      </c>
      <c r="B492" s="424"/>
      <c r="C492" s="384">
        <v>56029</v>
      </c>
    </row>
    <row r="493" spans="1:3" ht="15" customHeight="1" x14ac:dyDescent="0.25">
      <c r="A493" s="423" t="s">
        <v>676</v>
      </c>
      <c r="B493" s="424"/>
      <c r="C493" s="384">
        <v>15697</v>
      </c>
    </row>
    <row r="494" spans="1:3" ht="15" customHeight="1" x14ac:dyDescent="0.25">
      <c r="A494" s="423" t="s">
        <v>677</v>
      </c>
      <c r="B494" s="424"/>
      <c r="C494" s="384">
        <v>7855</v>
      </c>
    </row>
    <row r="495" spans="1:3" ht="15" customHeight="1" x14ac:dyDescent="0.25">
      <c r="A495" s="423" t="s">
        <v>679</v>
      </c>
      <c r="B495" s="424"/>
      <c r="C495" s="384">
        <v>5050</v>
      </c>
    </row>
    <row r="496" spans="1:3" ht="30" customHeight="1" x14ac:dyDescent="0.25">
      <c r="A496" s="423" t="s">
        <v>681</v>
      </c>
      <c r="B496" s="424"/>
      <c r="C496" s="384">
        <v>2805</v>
      </c>
    </row>
    <row r="497" spans="1:3" ht="14.25" customHeight="1" x14ac:dyDescent="0.25"/>
    <row r="498" spans="1:3" ht="15" customHeight="1" x14ac:dyDescent="0.25">
      <c r="A498" s="429" t="s">
        <v>740</v>
      </c>
      <c r="B498" s="424"/>
      <c r="C498" s="424"/>
    </row>
    <row r="499" spans="1:3" ht="15" customHeight="1" x14ac:dyDescent="0.25">
      <c r="A499" s="429" t="s">
        <v>673</v>
      </c>
      <c r="B499" s="430"/>
      <c r="C499" s="383">
        <v>15956</v>
      </c>
    </row>
    <row r="500" spans="1:3" ht="15" customHeight="1" x14ac:dyDescent="0.25">
      <c r="A500" s="423" t="s">
        <v>674</v>
      </c>
      <c r="B500" s="424"/>
      <c r="C500" s="384">
        <v>14245</v>
      </c>
    </row>
    <row r="501" spans="1:3" ht="15" customHeight="1" x14ac:dyDescent="0.25">
      <c r="A501" s="423" t="s">
        <v>675</v>
      </c>
      <c r="B501" s="424"/>
      <c r="C501" s="384">
        <v>11341</v>
      </c>
    </row>
    <row r="502" spans="1:3" ht="15" customHeight="1" x14ac:dyDescent="0.25">
      <c r="A502" s="423" t="s">
        <v>676</v>
      </c>
      <c r="B502" s="424"/>
      <c r="C502" s="384">
        <v>2904</v>
      </c>
    </row>
    <row r="503" spans="1:3" ht="15" customHeight="1" x14ac:dyDescent="0.25">
      <c r="A503" s="423" t="s">
        <v>677</v>
      </c>
      <c r="B503" s="424"/>
      <c r="C503" s="384">
        <v>1711</v>
      </c>
    </row>
    <row r="504" spans="1:3" ht="15" customHeight="1" x14ac:dyDescent="0.25">
      <c r="A504" s="423" t="s">
        <v>679</v>
      </c>
      <c r="B504" s="424"/>
      <c r="C504" s="384">
        <v>516</v>
      </c>
    </row>
    <row r="505" spans="1:3" ht="30" customHeight="1" x14ac:dyDescent="0.25">
      <c r="A505" s="423" t="s">
        <v>681</v>
      </c>
      <c r="B505" s="424"/>
      <c r="C505" s="384">
        <v>1195</v>
      </c>
    </row>
    <row r="506" spans="1:3" ht="14.25" customHeight="1" x14ac:dyDescent="0.25"/>
    <row r="507" spans="1:3" ht="15" customHeight="1" x14ac:dyDescent="0.25">
      <c r="A507" s="429" t="s">
        <v>741</v>
      </c>
      <c r="B507" s="424"/>
      <c r="C507" s="424"/>
    </row>
    <row r="508" spans="1:3" ht="15" customHeight="1" x14ac:dyDescent="0.25">
      <c r="A508" s="429" t="s">
        <v>673</v>
      </c>
      <c r="B508" s="430"/>
      <c r="C508" s="383">
        <v>401854</v>
      </c>
    </row>
    <row r="509" spans="1:3" ht="15" customHeight="1" x14ac:dyDescent="0.25">
      <c r="A509" s="423" t="s">
        <v>674</v>
      </c>
      <c r="B509" s="424"/>
      <c r="C509" s="384">
        <v>318172</v>
      </c>
    </row>
    <row r="510" spans="1:3" ht="15" customHeight="1" x14ac:dyDescent="0.25">
      <c r="A510" s="423" t="s">
        <v>675</v>
      </c>
      <c r="B510" s="424"/>
      <c r="C510" s="384">
        <v>248192</v>
      </c>
    </row>
    <row r="511" spans="1:3" ht="15" customHeight="1" x14ac:dyDescent="0.25">
      <c r="A511" s="423" t="s">
        <v>676</v>
      </c>
      <c r="B511" s="424"/>
      <c r="C511" s="384">
        <v>69980</v>
      </c>
    </row>
    <row r="512" spans="1:3" ht="15" customHeight="1" x14ac:dyDescent="0.25">
      <c r="A512" s="423" t="s">
        <v>677</v>
      </c>
      <c r="B512" s="424"/>
      <c r="C512" s="384">
        <v>67976</v>
      </c>
    </row>
    <row r="513" spans="1:3" ht="15" customHeight="1" x14ac:dyDescent="0.25">
      <c r="A513" s="423" t="s">
        <v>679</v>
      </c>
      <c r="B513" s="424"/>
      <c r="C513" s="384">
        <v>38534</v>
      </c>
    </row>
    <row r="514" spans="1:3" ht="30" customHeight="1" x14ac:dyDescent="0.25">
      <c r="A514" s="423" t="s">
        <v>681</v>
      </c>
      <c r="B514" s="424"/>
      <c r="C514" s="384">
        <v>29442</v>
      </c>
    </row>
    <row r="515" spans="1:3" ht="15" customHeight="1" x14ac:dyDescent="0.25">
      <c r="A515" s="423" t="s">
        <v>705</v>
      </c>
      <c r="B515" s="424"/>
      <c r="C515" s="384">
        <v>350</v>
      </c>
    </row>
    <row r="516" spans="1:3" ht="15" customHeight="1" x14ac:dyDescent="0.25">
      <c r="A516" s="423" t="s">
        <v>706</v>
      </c>
      <c r="B516" s="424"/>
      <c r="C516" s="384">
        <v>350</v>
      </c>
    </row>
    <row r="517" spans="1:3" ht="15" customHeight="1" x14ac:dyDescent="0.25">
      <c r="A517" s="423" t="s">
        <v>685</v>
      </c>
      <c r="B517" s="424"/>
      <c r="C517" s="384">
        <v>1000</v>
      </c>
    </row>
    <row r="518" spans="1:3" ht="15" customHeight="1" x14ac:dyDescent="0.25">
      <c r="A518" s="423" t="s">
        <v>686</v>
      </c>
      <c r="B518" s="424"/>
      <c r="C518" s="384">
        <v>670</v>
      </c>
    </row>
    <row r="519" spans="1:3" ht="15" customHeight="1" x14ac:dyDescent="0.25">
      <c r="A519" s="423" t="s">
        <v>687</v>
      </c>
      <c r="B519" s="424"/>
      <c r="C519" s="384">
        <v>330</v>
      </c>
    </row>
    <row r="520" spans="1:3" x14ac:dyDescent="0.25">
      <c r="A520" s="423" t="s">
        <v>688</v>
      </c>
      <c r="B520" s="424"/>
      <c r="C520" s="384">
        <v>14356</v>
      </c>
    </row>
    <row r="521" spans="1:3" ht="15" customHeight="1" x14ac:dyDescent="0.25">
      <c r="A521" s="423" t="s">
        <v>689</v>
      </c>
      <c r="B521" s="424"/>
      <c r="C521" s="384">
        <v>14356</v>
      </c>
    </row>
    <row r="522" spans="1:3" ht="14.25" customHeight="1" x14ac:dyDescent="0.25"/>
    <row r="523" spans="1:3" ht="15" customHeight="1" x14ac:dyDescent="0.25">
      <c r="A523" s="429" t="s">
        <v>742</v>
      </c>
      <c r="B523" s="424"/>
      <c r="C523" s="424"/>
    </row>
    <row r="524" spans="1:3" ht="15" customHeight="1" x14ac:dyDescent="0.25">
      <c r="A524" s="429" t="s">
        <v>673</v>
      </c>
      <c r="B524" s="430"/>
      <c r="C524" s="383">
        <v>446193</v>
      </c>
    </row>
    <row r="525" spans="1:3" ht="15" customHeight="1" x14ac:dyDescent="0.25">
      <c r="A525" s="423" t="s">
        <v>674</v>
      </c>
      <c r="B525" s="424"/>
      <c r="C525" s="384">
        <v>49794</v>
      </c>
    </row>
    <row r="526" spans="1:3" ht="15" customHeight="1" x14ac:dyDescent="0.25">
      <c r="A526" s="423" t="s">
        <v>675</v>
      </c>
      <c r="B526" s="424"/>
      <c r="C526" s="384">
        <v>46357</v>
      </c>
    </row>
    <row r="527" spans="1:3" ht="15" customHeight="1" x14ac:dyDescent="0.25">
      <c r="A527" s="423" t="s">
        <v>676</v>
      </c>
      <c r="B527" s="424"/>
      <c r="C527" s="384">
        <v>3437</v>
      </c>
    </row>
    <row r="528" spans="1:3" ht="15" customHeight="1" x14ac:dyDescent="0.25">
      <c r="A528" s="423" t="s">
        <v>677</v>
      </c>
      <c r="B528" s="424"/>
      <c r="C528" s="384">
        <v>354399</v>
      </c>
    </row>
    <row r="529" spans="1:3" ht="15" customHeight="1" x14ac:dyDescent="0.25">
      <c r="A529" s="423" t="s">
        <v>679</v>
      </c>
      <c r="B529" s="424"/>
      <c r="C529" s="384">
        <v>245220</v>
      </c>
    </row>
    <row r="530" spans="1:3" ht="30" customHeight="1" x14ac:dyDescent="0.25">
      <c r="A530" s="423" t="s">
        <v>681</v>
      </c>
      <c r="B530" s="424"/>
      <c r="C530" s="384">
        <v>109179</v>
      </c>
    </row>
    <row r="531" spans="1:3" ht="15" customHeight="1" x14ac:dyDescent="0.25">
      <c r="A531" s="423" t="s">
        <v>685</v>
      </c>
      <c r="B531" s="424"/>
      <c r="C531" s="384">
        <v>42000</v>
      </c>
    </row>
    <row r="532" spans="1:3" ht="15" customHeight="1" x14ac:dyDescent="0.25">
      <c r="A532" s="423" t="s">
        <v>686</v>
      </c>
      <c r="B532" s="424"/>
      <c r="C532" s="384">
        <v>35000</v>
      </c>
    </row>
    <row r="533" spans="1:3" ht="15" customHeight="1" x14ac:dyDescent="0.25">
      <c r="A533" s="423" t="s">
        <v>687</v>
      </c>
      <c r="B533" s="424"/>
      <c r="C533" s="384">
        <v>7000</v>
      </c>
    </row>
    <row r="534" spans="1:3" ht="14.25" customHeight="1" x14ac:dyDescent="0.25"/>
    <row r="535" spans="1:3" ht="15" customHeight="1" x14ac:dyDescent="0.25">
      <c r="A535" s="429" t="s">
        <v>743</v>
      </c>
      <c r="B535" s="424"/>
      <c r="C535" s="424"/>
    </row>
    <row r="536" spans="1:3" ht="15" customHeight="1" x14ac:dyDescent="0.25">
      <c r="A536" s="429" t="s">
        <v>673</v>
      </c>
      <c r="B536" s="430"/>
      <c r="C536" s="383">
        <v>373025</v>
      </c>
    </row>
    <row r="537" spans="1:3" ht="15" customHeight="1" x14ac:dyDescent="0.25">
      <c r="A537" s="423" t="s">
        <v>674</v>
      </c>
      <c r="B537" s="424"/>
      <c r="C537" s="384">
        <v>176202</v>
      </c>
    </row>
    <row r="538" spans="1:3" ht="15" customHeight="1" x14ac:dyDescent="0.25">
      <c r="A538" s="423" t="s">
        <v>675</v>
      </c>
      <c r="B538" s="424"/>
      <c r="C538" s="384">
        <v>136497</v>
      </c>
    </row>
    <row r="539" spans="1:3" ht="15" customHeight="1" x14ac:dyDescent="0.25">
      <c r="A539" s="423" t="s">
        <v>676</v>
      </c>
      <c r="B539" s="424"/>
      <c r="C539" s="384">
        <v>39705</v>
      </c>
    </row>
    <row r="540" spans="1:3" ht="15" customHeight="1" x14ac:dyDescent="0.25">
      <c r="A540" s="423" t="s">
        <v>677</v>
      </c>
      <c r="B540" s="424"/>
      <c r="C540" s="384">
        <v>194323</v>
      </c>
    </row>
    <row r="541" spans="1:3" ht="15" customHeight="1" x14ac:dyDescent="0.25">
      <c r="A541" s="423" t="s">
        <v>678</v>
      </c>
      <c r="B541" s="424"/>
      <c r="C541" s="384">
        <v>1796</v>
      </c>
    </row>
    <row r="542" spans="1:3" ht="15" customHeight="1" x14ac:dyDescent="0.25">
      <c r="A542" s="423" t="s">
        <v>679</v>
      </c>
      <c r="B542" s="424"/>
      <c r="C542" s="384">
        <v>100730</v>
      </c>
    </row>
    <row r="543" spans="1:3" ht="30" customHeight="1" x14ac:dyDescent="0.25">
      <c r="A543" s="423" t="s">
        <v>681</v>
      </c>
      <c r="B543" s="424"/>
      <c r="C543" s="384">
        <v>91597</v>
      </c>
    </row>
    <row r="544" spans="1:3" ht="15" customHeight="1" x14ac:dyDescent="0.25">
      <c r="A544" s="423" t="s">
        <v>682</v>
      </c>
      <c r="B544" s="424"/>
      <c r="C544" s="384">
        <v>200</v>
      </c>
    </row>
    <row r="545" spans="1:3" ht="15" customHeight="1" x14ac:dyDescent="0.25">
      <c r="A545" s="423" t="s">
        <v>685</v>
      </c>
      <c r="B545" s="424"/>
      <c r="C545" s="384">
        <v>2500</v>
      </c>
    </row>
    <row r="546" spans="1:3" ht="15" customHeight="1" x14ac:dyDescent="0.25">
      <c r="A546" s="423" t="s">
        <v>687</v>
      </c>
      <c r="B546" s="424"/>
      <c r="C546" s="384">
        <v>2500</v>
      </c>
    </row>
    <row r="547" spans="1:3" ht="14.25" customHeight="1" x14ac:dyDescent="0.25"/>
    <row r="548" spans="1:3" ht="15" customHeight="1" x14ac:dyDescent="0.25">
      <c r="A548" s="429" t="s">
        <v>744</v>
      </c>
      <c r="B548" s="424"/>
      <c r="C548" s="424"/>
    </row>
    <row r="549" spans="1:3" ht="15" customHeight="1" x14ac:dyDescent="0.25">
      <c r="A549" s="429" t="s">
        <v>673</v>
      </c>
      <c r="B549" s="430"/>
      <c r="C549" s="383">
        <v>42686</v>
      </c>
    </row>
    <row r="550" spans="1:3" ht="15" customHeight="1" x14ac:dyDescent="0.25">
      <c r="A550" s="423" t="s">
        <v>705</v>
      </c>
      <c r="B550" s="424"/>
      <c r="C550" s="384">
        <v>42686</v>
      </c>
    </row>
    <row r="551" spans="1:3" ht="15" customHeight="1" x14ac:dyDescent="0.25">
      <c r="A551" s="423" t="s">
        <v>706</v>
      </c>
      <c r="B551" s="424"/>
      <c r="C551" s="384">
        <v>42686</v>
      </c>
    </row>
    <row r="552" spans="1:3" ht="14.25" customHeight="1" x14ac:dyDescent="0.25"/>
    <row r="553" spans="1:3" ht="15" customHeight="1" x14ac:dyDescent="0.25">
      <c r="A553" s="429" t="s">
        <v>745</v>
      </c>
      <c r="B553" s="424"/>
      <c r="C553" s="424"/>
    </row>
    <row r="554" spans="1:3" ht="15" customHeight="1" x14ac:dyDescent="0.25">
      <c r="A554" s="429" t="s">
        <v>673</v>
      </c>
      <c r="B554" s="430"/>
      <c r="C554" s="383">
        <v>20000</v>
      </c>
    </row>
    <row r="555" spans="1:3" ht="15" customHeight="1" x14ac:dyDescent="0.25">
      <c r="A555" s="423" t="s">
        <v>674</v>
      </c>
      <c r="B555" s="424"/>
      <c r="C555" s="384">
        <v>5210</v>
      </c>
    </row>
    <row r="556" spans="1:3" ht="15" customHeight="1" x14ac:dyDescent="0.25">
      <c r="A556" s="423" t="s">
        <v>675</v>
      </c>
      <c r="B556" s="424"/>
      <c r="C556" s="384">
        <v>5000</v>
      </c>
    </row>
    <row r="557" spans="1:3" ht="15" customHeight="1" x14ac:dyDescent="0.25">
      <c r="A557" s="423" t="s">
        <v>676</v>
      </c>
      <c r="B557" s="424"/>
      <c r="C557" s="384">
        <v>210</v>
      </c>
    </row>
    <row r="558" spans="1:3" ht="15" customHeight="1" x14ac:dyDescent="0.25">
      <c r="A558" s="423" t="s">
        <v>677</v>
      </c>
      <c r="B558" s="424"/>
      <c r="C558" s="384">
        <v>7690</v>
      </c>
    </row>
    <row r="559" spans="1:3" ht="15" customHeight="1" x14ac:dyDescent="0.25">
      <c r="A559" s="423" t="s">
        <v>679</v>
      </c>
      <c r="B559" s="424"/>
      <c r="C559" s="384">
        <v>5307</v>
      </c>
    </row>
    <row r="560" spans="1:3" ht="30" customHeight="1" x14ac:dyDescent="0.25">
      <c r="A560" s="423" t="s">
        <v>681</v>
      </c>
      <c r="B560" s="424"/>
      <c r="C560" s="384">
        <v>2383</v>
      </c>
    </row>
    <row r="561" spans="1:3" ht="15" customHeight="1" x14ac:dyDescent="0.25">
      <c r="A561" s="423" t="s">
        <v>705</v>
      </c>
      <c r="B561" s="424"/>
      <c r="C561" s="384">
        <v>7100</v>
      </c>
    </row>
    <row r="562" spans="1:3" ht="15" customHeight="1" x14ac:dyDescent="0.25">
      <c r="A562" s="423" t="s">
        <v>706</v>
      </c>
      <c r="B562" s="424"/>
      <c r="C562" s="384">
        <v>7100</v>
      </c>
    </row>
    <row r="563" spans="1:3" ht="14.25" customHeight="1" x14ac:dyDescent="0.25"/>
    <row r="564" spans="1:3" ht="15" customHeight="1" x14ac:dyDescent="0.25">
      <c r="A564" s="429" t="s">
        <v>746</v>
      </c>
      <c r="B564" s="424"/>
      <c r="C564" s="424"/>
    </row>
    <row r="565" spans="1:3" ht="15" customHeight="1" x14ac:dyDescent="0.25">
      <c r="A565" s="429" t="s">
        <v>673</v>
      </c>
      <c r="B565" s="430"/>
      <c r="C565" s="383">
        <v>4300</v>
      </c>
    </row>
    <row r="566" spans="1:3" ht="15" customHeight="1" x14ac:dyDescent="0.25">
      <c r="A566" s="423" t="s">
        <v>705</v>
      </c>
      <c r="B566" s="424"/>
      <c r="C566" s="384">
        <v>4300</v>
      </c>
    </row>
    <row r="567" spans="1:3" ht="15" customHeight="1" x14ac:dyDescent="0.25">
      <c r="A567" s="423" t="s">
        <v>706</v>
      </c>
      <c r="B567" s="424"/>
      <c r="C567" s="384">
        <v>4300</v>
      </c>
    </row>
    <row r="568" spans="1:3" ht="14.25" customHeight="1" x14ac:dyDescent="0.25"/>
    <row r="569" spans="1:3" ht="15" customHeight="1" x14ac:dyDescent="0.25">
      <c r="A569" s="429" t="s">
        <v>862</v>
      </c>
      <c r="B569" s="424"/>
      <c r="C569" s="424"/>
    </row>
    <row r="570" spans="1:3" ht="15" customHeight="1" x14ac:dyDescent="0.25">
      <c r="A570" s="429" t="s">
        <v>673</v>
      </c>
      <c r="B570" s="430"/>
      <c r="C570" s="383">
        <v>166225</v>
      </c>
    </row>
    <row r="571" spans="1:3" ht="15" customHeight="1" x14ac:dyDescent="0.25">
      <c r="A571" s="423" t="s">
        <v>705</v>
      </c>
      <c r="B571" s="424"/>
      <c r="C571" s="384">
        <v>166225</v>
      </c>
    </row>
    <row r="572" spans="1:3" ht="15" customHeight="1" x14ac:dyDescent="0.25">
      <c r="A572" s="423" t="s">
        <v>706</v>
      </c>
      <c r="B572" s="424"/>
      <c r="C572" s="384">
        <v>146225</v>
      </c>
    </row>
    <row r="573" spans="1:3" ht="30" customHeight="1" x14ac:dyDescent="0.25">
      <c r="A573" s="423" t="s">
        <v>707</v>
      </c>
      <c r="B573" s="424"/>
      <c r="C573" s="384">
        <v>20000</v>
      </c>
    </row>
    <row r="574" spans="1:3" ht="14.25" customHeight="1" x14ac:dyDescent="0.25"/>
    <row r="575" spans="1:3" ht="15" customHeight="1" x14ac:dyDescent="0.25">
      <c r="A575" s="429" t="s">
        <v>747</v>
      </c>
      <c r="B575" s="424"/>
      <c r="C575" s="424"/>
    </row>
    <row r="576" spans="1:3" ht="15" customHeight="1" x14ac:dyDescent="0.25">
      <c r="A576" s="429" t="s">
        <v>673</v>
      </c>
      <c r="B576" s="430"/>
      <c r="C576" s="383">
        <v>25500099</v>
      </c>
    </row>
    <row r="577" spans="1:3" ht="15" customHeight="1" x14ac:dyDescent="0.25">
      <c r="A577" s="423" t="s">
        <v>674</v>
      </c>
      <c r="B577" s="424"/>
      <c r="C577" s="384">
        <v>15917673</v>
      </c>
    </row>
    <row r="578" spans="1:3" ht="15" customHeight="1" x14ac:dyDescent="0.25">
      <c r="A578" s="423" t="s">
        <v>675</v>
      </c>
      <c r="B578" s="424"/>
      <c r="C578" s="384">
        <v>12568548</v>
      </c>
    </row>
    <row r="579" spans="1:3" ht="15" customHeight="1" x14ac:dyDescent="0.25">
      <c r="A579" s="423" t="s">
        <v>676</v>
      </c>
      <c r="B579" s="424"/>
      <c r="C579" s="384">
        <v>3349125</v>
      </c>
    </row>
    <row r="580" spans="1:3" ht="15" customHeight="1" x14ac:dyDescent="0.25">
      <c r="A580" s="423" t="s">
        <v>677</v>
      </c>
      <c r="B580" s="424"/>
      <c r="C580" s="384">
        <v>6527702</v>
      </c>
    </row>
    <row r="581" spans="1:3" ht="15" customHeight="1" x14ac:dyDescent="0.25">
      <c r="A581" s="423" t="s">
        <v>678</v>
      </c>
      <c r="B581" s="424"/>
      <c r="C581" s="384">
        <v>142350</v>
      </c>
    </row>
    <row r="582" spans="1:3" ht="15" customHeight="1" x14ac:dyDescent="0.25">
      <c r="A582" s="423" t="s">
        <v>679</v>
      </c>
      <c r="B582" s="424"/>
      <c r="C582" s="384">
        <v>4254821</v>
      </c>
    </row>
    <row r="583" spans="1:3" ht="30" customHeight="1" x14ac:dyDescent="0.25">
      <c r="A583" s="423" t="s">
        <v>681</v>
      </c>
      <c r="B583" s="424"/>
      <c r="C583" s="384">
        <v>2068174</v>
      </c>
    </row>
    <row r="584" spans="1:3" ht="15" customHeight="1" x14ac:dyDescent="0.25">
      <c r="A584" s="423" t="s">
        <v>733</v>
      </c>
      <c r="B584" s="424"/>
      <c r="C584" s="384">
        <v>11190</v>
      </c>
    </row>
    <row r="585" spans="1:3" ht="15" customHeight="1" x14ac:dyDescent="0.25">
      <c r="A585" s="423" t="s">
        <v>682</v>
      </c>
      <c r="B585" s="424"/>
      <c r="C585" s="384">
        <v>51167</v>
      </c>
    </row>
    <row r="586" spans="1:3" ht="15" customHeight="1" x14ac:dyDescent="0.25">
      <c r="A586" s="423" t="s">
        <v>705</v>
      </c>
      <c r="B586" s="424"/>
      <c r="C586" s="384">
        <v>1790200</v>
      </c>
    </row>
    <row r="587" spans="1:3" ht="15" customHeight="1" x14ac:dyDescent="0.25">
      <c r="A587" s="423" t="s">
        <v>706</v>
      </c>
      <c r="B587" s="424"/>
      <c r="C587" s="384">
        <v>1790200</v>
      </c>
    </row>
    <row r="588" spans="1:3" ht="15" customHeight="1" x14ac:dyDescent="0.25">
      <c r="A588" s="423" t="s">
        <v>685</v>
      </c>
      <c r="B588" s="424"/>
      <c r="C588" s="384">
        <v>921408</v>
      </c>
    </row>
    <row r="589" spans="1:3" ht="15" customHeight="1" x14ac:dyDescent="0.25">
      <c r="A589" s="423" t="s">
        <v>686</v>
      </c>
      <c r="B589" s="424"/>
      <c r="C589" s="384">
        <v>72539</v>
      </c>
    </row>
    <row r="590" spans="1:3" ht="15" customHeight="1" x14ac:dyDescent="0.25">
      <c r="A590" s="423" t="s">
        <v>687</v>
      </c>
      <c r="B590" s="424"/>
      <c r="C590" s="384">
        <v>848869</v>
      </c>
    </row>
    <row r="591" spans="1:3" ht="15" customHeight="1" x14ac:dyDescent="0.25">
      <c r="A591" s="423" t="s">
        <v>725</v>
      </c>
      <c r="B591" s="424"/>
      <c r="C591" s="384">
        <v>339108</v>
      </c>
    </row>
    <row r="592" spans="1:3" ht="15" customHeight="1" x14ac:dyDescent="0.25">
      <c r="A592" s="423" t="s">
        <v>726</v>
      </c>
      <c r="B592" s="424"/>
      <c r="C592" s="384">
        <v>339108</v>
      </c>
    </row>
    <row r="593" spans="1:3" x14ac:dyDescent="0.25">
      <c r="A593" s="423" t="s">
        <v>688</v>
      </c>
      <c r="B593" s="424"/>
      <c r="C593" s="384">
        <v>4008</v>
      </c>
    </row>
    <row r="594" spans="1:3" ht="15" customHeight="1" x14ac:dyDescent="0.25">
      <c r="A594" s="423" t="s">
        <v>748</v>
      </c>
      <c r="B594" s="424"/>
      <c r="C594" s="384">
        <v>4008</v>
      </c>
    </row>
    <row r="595" spans="1:3" ht="14.25" customHeight="1" x14ac:dyDescent="0.25"/>
    <row r="596" spans="1:3" ht="15" customHeight="1" x14ac:dyDescent="0.25">
      <c r="A596" s="429" t="s">
        <v>749</v>
      </c>
      <c r="B596" s="424"/>
      <c r="C596" s="424"/>
    </row>
    <row r="597" spans="1:3" ht="15" customHeight="1" x14ac:dyDescent="0.25">
      <c r="A597" s="429" t="s">
        <v>673</v>
      </c>
      <c r="B597" s="430"/>
      <c r="C597" s="383">
        <v>22373913</v>
      </c>
    </row>
    <row r="598" spans="1:3" ht="15" customHeight="1" x14ac:dyDescent="0.25">
      <c r="A598" s="423" t="s">
        <v>674</v>
      </c>
      <c r="B598" s="424"/>
      <c r="C598" s="384">
        <v>14267679</v>
      </c>
    </row>
    <row r="599" spans="1:3" ht="15" customHeight="1" x14ac:dyDescent="0.25">
      <c r="A599" s="423" t="s">
        <v>675</v>
      </c>
      <c r="B599" s="424"/>
      <c r="C599" s="384">
        <v>11261829</v>
      </c>
    </row>
    <row r="600" spans="1:3" ht="15" customHeight="1" x14ac:dyDescent="0.25">
      <c r="A600" s="423" t="s">
        <v>676</v>
      </c>
      <c r="B600" s="424"/>
      <c r="C600" s="384">
        <v>3005850</v>
      </c>
    </row>
    <row r="601" spans="1:3" ht="15" customHeight="1" x14ac:dyDescent="0.25">
      <c r="A601" s="423" t="s">
        <v>677</v>
      </c>
      <c r="B601" s="424"/>
      <c r="C601" s="384">
        <v>5156725</v>
      </c>
    </row>
    <row r="602" spans="1:3" ht="15" customHeight="1" x14ac:dyDescent="0.25">
      <c r="A602" s="423" t="s">
        <v>678</v>
      </c>
      <c r="B602" s="424"/>
      <c r="C602" s="384">
        <v>82223</v>
      </c>
    </row>
    <row r="603" spans="1:3" ht="15" customHeight="1" x14ac:dyDescent="0.25">
      <c r="A603" s="423" t="s">
        <v>679</v>
      </c>
      <c r="B603" s="424"/>
      <c r="C603" s="384">
        <v>3084991</v>
      </c>
    </row>
    <row r="604" spans="1:3" ht="30" customHeight="1" x14ac:dyDescent="0.25">
      <c r="A604" s="423" t="s">
        <v>681</v>
      </c>
      <c r="B604" s="424"/>
      <c r="C604" s="384">
        <v>1934745</v>
      </c>
    </row>
    <row r="605" spans="1:3" ht="15" customHeight="1" x14ac:dyDescent="0.25">
      <c r="A605" s="423" t="s">
        <v>733</v>
      </c>
      <c r="B605" s="424"/>
      <c r="C605" s="384">
        <v>11190</v>
      </c>
    </row>
    <row r="606" spans="1:3" ht="15" customHeight="1" x14ac:dyDescent="0.25">
      <c r="A606" s="423" t="s">
        <v>682</v>
      </c>
      <c r="B606" s="424"/>
      <c r="C606" s="384">
        <v>43576</v>
      </c>
    </row>
    <row r="607" spans="1:3" ht="15" customHeight="1" x14ac:dyDescent="0.25">
      <c r="A607" s="423" t="s">
        <v>705</v>
      </c>
      <c r="B607" s="424"/>
      <c r="C607" s="384">
        <v>1785900</v>
      </c>
    </row>
    <row r="608" spans="1:3" ht="15" customHeight="1" x14ac:dyDescent="0.25">
      <c r="A608" s="423" t="s">
        <v>706</v>
      </c>
      <c r="B608" s="424"/>
      <c r="C608" s="384">
        <v>1785900</v>
      </c>
    </row>
    <row r="609" spans="1:3" ht="15" customHeight="1" x14ac:dyDescent="0.25">
      <c r="A609" s="423" t="s">
        <v>685</v>
      </c>
      <c r="B609" s="424"/>
      <c r="C609" s="384">
        <v>847081</v>
      </c>
    </row>
    <row r="610" spans="1:3" ht="15" customHeight="1" x14ac:dyDescent="0.25">
      <c r="A610" s="423" t="s">
        <v>686</v>
      </c>
      <c r="B610" s="424"/>
      <c r="C610" s="384">
        <v>68967</v>
      </c>
    </row>
    <row r="611" spans="1:3" ht="15" customHeight="1" x14ac:dyDescent="0.25">
      <c r="A611" s="423" t="s">
        <v>687</v>
      </c>
      <c r="B611" s="424"/>
      <c r="C611" s="384">
        <v>778114</v>
      </c>
    </row>
    <row r="612" spans="1:3" ht="15" customHeight="1" x14ac:dyDescent="0.25">
      <c r="A612" s="423" t="s">
        <v>725</v>
      </c>
      <c r="B612" s="424"/>
      <c r="C612" s="384">
        <v>316528</v>
      </c>
    </row>
    <row r="613" spans="1:3" ht="15" customHeight="1" x14ac:dyDescent="0.25">
      <c r="A613" s="423" t="s">
        <v>726</v>
      </c>
      <c r="B613" s="424"/>
      <c r="C613" s="384">
        <v>316528</v>
      </c>
    </row>
    <row r="614" spans="1:3" ht="14.25" customHeight="1" x14ac:dyDescent="0.25"/>
    <row r="615" spans="1:3" ht="15" customHeight="1" x14ac:dyDescent="0.25">
      <c r="A615" s="429" t="s">
        <v>750</v>
      </c>
      <c r="B615" s="424"/>
      <c r="C615" s="424"/>
    </row>
    <row r="616" spans="1:3" ht="15" customHeight="1" x14ac:dyDescent="0.25">
      <c r="A616" s="429" t="s">
        <v>673</v>
      </c>
      <c r="B616" s="430"/>
      <c r="C616" s="383">
        <v>6890944</v>
      </c>
    </row>
    <row r="617" spans="1:3" ht="15" customHeight="1" x14ac:dyDescent="0.25">
      <c r="A617" s="423" t="s">
        <v>674</v>
      </c>
      <c r="B617" s="424"/>
      <c r="C617" s="384">
        <v>3941734</v>
      </c>
    </row>
    <row r="618" spans="1:3" ht="15" customHeight="1" x14ac:dyDescent="0.25">
      <c r="A618" s="423" t="s">
        <v>675</v>
      </c>
      <c r="B618" s="424"/>
      <c r="C618" s="384">
        <v>3099287</v>
      </c>
    </row>
    <row r="619" spans="1:3" ht="15" customHeight="1" x14ac:dyDescent="0.25">
      <c r="A619" s="423" t="s">
        <v>676</v>
      </c>
      <c r="B619" s="424"/>
      <c r="C619" s="384">
        <v>842447</v>
      </c>
    </row>
    <row r="620" spans="1:3" ht="15" customHeight="1" x14ac:dyDescent="0.25">
      <c r="A620" s="423" t="s">
        <v>677</v>
      </c>
      <c r="B620" s="424"/>
      <c r="C620" s="384">
        <v>1247696</v>
      </c>
    </row>
    <row r="621" spans="1:3" ht="15" customHeight="1" x14ac:dyDescent="0.25">
      <c r="A621" s="423" t="s">
        <v>678</v>
      </c>
      <c r="B621" s="424"/>
      <c r="C621" s="384">
        <v>1050</v>
      </c>
    </row>
    <row r="622" spans="1:3" ht="15" customHeight="1" x14ac:dyDescent="0.25">
      <c r="A622" s="423" t="s">
        <v>679</v>
      </c>
      <c r="B622" s="424"/>
      <c r="C622" s="384">
        <v>886926</v>
      </c>
    </row>
    <row r="623" spans="1:3" ht="30" customHeight="1" x14ac:dyDescent="0.25">
      <c r="A623" s="423" t="s">
        <v>681</v>
      </c>
      <c r="B623" s="424"/>
      <c r="C623" s="384">
        <v>338377</v>
      </c>
    </row>
    <row r="624" spans="1:3" ht="15" customHeight="1" x14ac:dyDescent="0.25">
      <c r="A624" s="423" t="s">
        <v>733</v>
      </c>
      <c r="B624" s="424"/>
      <c r="C624" s="384">
        <v>3480</v>
      </c>
    </row>
    <row r="625" spans="1:3" ht="15" customHeight="1" x14ac:dyDescent="0.25">
      <c r="A625" s="423" t="s">
        <v>682</v>
      </c>
      <c r="B625" s="424"/>
      <c r="C625" s="384">
        <v>17863</v>
      </c>
    </row>
    <row r="626" spans="1:3" ht="15" customHeight="1" x14ac:dyDescent="0.25">
      <c r="A626" s="423" t="s">
        <v>705</v>
      </c>
      <c r="B626" s="424"/>
      <c r="C626" s="384">
        <v>1561680</v>
      </c>
    </row>
    <row r="627" spans="1:3" ht="15" customHeight="1" x14ac:dyDescent="0.25">
      <c r="A627" s="423" t="s">
        <v>706</v>
      </c>
      <c r="B627" s="424"/>
      <c r="C627" s="384">
        <v>1561680</v>
      </c>
    </row>
    <row r="628" spans="1:3" ht="15" customHeight="1" x14ac:dyDescent="0.25">
      <c r="A628" s="423" t="s">
        <v>685</v>
      </c>
      <c r="B628" s="424"/>
      <c r="C628" s="384">
        <v>139834</v>
      </c>
    </row>
    <row r="629" spans="1:3" ht="15" customHeight="1" x14ac:dyDescent="0.25">
      <c r="A629" s="423" t="s">
        <v>686</v>
      </c>
      <c r="B629" s="424"/>
      <c r="C629" s="384">
        <v>12600</v>
      </c>
    </row>
    <row r="630" spans="1:3" ht="15" customHeight="1" x14ac:dyDescent="0.25">
      <c r="A630" s="423" t="s">
        <v>687</v>
      </c>
      <c r="B630" s="424"/>
      <c r="C630" s="384">
        <v>127234</v>
      </c>
    </row>
    <row r="631" spans="1:3" ht="14.25" customHeight="1" x14ac:dyDescent="0.25"/>
    <row r="632" spans="1:3" ht="15" customHeight="1" x14ac:dyDescent="0.25">
      <c r="A632" s="429" t="s">
        <v>751</v>
      </c>
      <c r="B632" s="424"/>
      <c r="C632" s="424"/>
    </row>
    <row r="633" spans="1:3" ht="15" customHeight="1" x14ac:dyDescent="0.25">
      <c r="A633" s="429" t="s">
        <v>673</v>
      </c>
      <c r="B633" s="430"/>
      <c r="C633" s="383">
        <v>10394410</v>
      </c>
    </row>
    <row r="634" spans="1:3" ht="15" customHeight="1" x14ac:dyDescent="0.25">
      <c r="A634" s="423" t="s">
        <v>674</v>
      </c>
      <c r="B634" s="424"/>
      <c r="C634" s="384">
        <v>7189711</v>
      </c>
    </row>
    <row r="635" spans="1:3" ht="15" customHeight="1" x14ac:dyDescent="0.25">
      <c r="A635" s="423" t="s">
        <v>675</v>
      </c>
      <c r="B635" s="424"/>
      <c r="C635" s="384">
        <v>5696896</v>
      </c>
    </row>
    <row r="636" spans="1:3" ht="15" customHeight="1" x14ac:dyDescent="0.25">
      <c r="A636" s="423" t="s">
        <v>676</v>
      </c>
      <c r="B636" s="424"/>
      <c r="C636" s="384">
        <v>1492815</v>
      </c>
    </row>
    <row r="637" spans="1:3" ht="15" customHeight="1" x14ac:dyDescent="0.25">
      <c r="A637" s="423" t="s">
        <v>677</v>
      </c>
      <c r="B637" s="424"/>
      <c r="C637" s="384">
        <v>2510227</v>
      </c>
    </row>
    <row r="638" spans="1:3" ht="15" customHeight="1" x14ac:dyDescent="0.25">
      <c r="A638" s="423" t="s">
        <v>678</v>
      </c>
      <c r="B638" s="424"/>
      <c r="C638" s="384">
        <v>16550</v>
      </c>
    </row>
    <row r="639" spans="1:3" ht="15" customHeight="1" x14ac:dyDescent="0.25">
      <c r="A639" s="423" t="s">
        <v>679</v>
      </c>
      <c r="B639" s="424"/>
      <c r="C639" s="384">
        <v>1483047</v>
      </c>
    </row>
    <row r="640" spans="1:3" ht="30" customHeight="1" x14ac:dyDescent="0.25">
      <c r="A640" s="423" t="s">
        <v>681</v>
      </c>
      <c r="B640" s="424"/>
      <c r="C640" s="384">
        <v>985021</v>
      </c>
    </row>
    <row r="641" spans="1:3" ht="15" customHeight="1" x14ac:dyDescent="0.25">
      <c r="A641" s="423" t="s">
        <v>733</v>
      </c>
      <c r="B641" s="424"/>
      <c r="C641" s="384">
        <v>5250</v>
      </c>
    </row>
    <row r="642" spans="1:3" ht="15" customHeight="1" x14ac:dyDescent="0.25">
      <c r="A642" s="423" t="s">
        <v>682</v>
      </c>
      <c r="B642" s="424"/>
      <c r="C642" s="384">
        <v>20359</v>
      </c>
    </row>
    <row r="643" spans="1:3" ht="15" customHeight="1" x14ac:dyDescent="0.25">
      <c r="A643" s="423" t="s">
        <v>705</v>
      </c>
      <c r="B643" s="424"/>
      <c r="C643" s="384">
        <v>224220</v>
      </c>
    </row>
    <row r="644" spans="1:3" ht="15" customHeight="1" x14ac:dyDescent="0.25">
      <c r="A644" s="423" t="s">
        <v>706</v>
      </c>
      <c r="B644" s="424"/>
      <c r="C644" s="384">
        <v>224220</v>
      </c>
    </row>
    <row r="645" spans="1:3" ht="15" customHeight="1" x14ac:dyDescent="0.25">
      <c r="A645" s="423" t="s">
        <v>685</v>
      </c>
      <c r="B645" s="424"/>
      <c r="C645" s="384">
        <v>470252</v>
      </c>
    </row>
    <row r="646" spans="1:3" ht="15" customHeight="1" x14ac:dyDescent="0.25">
      <c r="A646" s="423" t="s">
        <v>686</v>
      </c>
      <c r="B646" s="424"/>
      <c r="C646" s="384">
        <v>12700</v>
      </c>
    </row>
    <row r="647" spans="1:3" ht="15" customHeight="1" x14ac:dyDescent="0.25">
      <c r="A647" s="423" t="s">
        <v>687</v>
      </c>
      <c r="B647" s="424"/>
      <c r="C647" s="384">
        <v>457552</v>
      </c>
    </row>
    <row r="648" spans="1:3" ht="14.25" customHeight="1" x14ac:dyDescent="0.25"/>
    <row r="649" spans="1:3" ht="15" customHeight="1" x14ac:dyDescent="0.25">
      <c r="A649" s="429" t="s">
        <v>752</v>
      </c>
      <c r="B649" s="424"/>
      <c r="C649" s="424"/>
    </row>
    <row r="650" spans="1:3" ht="15" customHeight="1" x14ac:dyDescent="0.25">
      <c r="A650" s="429" t="s">
        <v>673</v>
      </c>
      <c r="B650" s="430"/>
      <c r="C650" s="383">
        <v>1578338</v>
      </c>
    </row>
    <row r="651" spans="1:3" ht="15" customHeight="1" x14ac:dyDescent="0.25">
      <c r="A651" s="423" t="s">
        <v>674</v>
      </c>
      <c r="B651" s="424"/>
      <c r="C651" s="384">
        <v>1074671</v>
      </c>
    </row>
    <row r="652" spans="1:3" ht="15" customHeight="1" x14ac:dyDescent="0.25">
      <c r="A652" s="423" t="s">
        <v>675</v>
      </c>
      <c r="B652" s="424"/>
      <c r="C652" s="384">
        <v>846764</v>
      </c>
    </row>
    <row r="653" spans="1:3" ht="15" customHeight="1" x14ac:dyDescent="0.25">
      <c r="A653" s="423" t="s">
        <v>676</v>
      </c>
      <c r="B653" s="424"/>
      <c r="C653" s="384">
        <v>227907</v>
      </c>
    </row>
    <row r="654" spans="1:3" ht="15" customHeight="1" x14ac:dyDescent="0.25">
      <c r="A654" s="423" t="s">
        <v>677</v>
      </c>
      <c r="B654" s="424"/>
      <c r="C654" s="384">
        <v>367727</v>
      </c>
    </row>
    <row r="655" spans="1:3" ht="15" customHeight="1" x14ac:dyDescent="0.25">
      <c r="A655" s="423" t="s">
        <v>679</v>
      </c>
      <c r="B655" s="424"/>
      <c r="C655" s="384">
        <v>190845</v>
      </c>
    </row>
    <row r="656" spans="1:3" ht="30" customHeight="1" x14ac:dyDescent="0.25">
      <c r="A656" s="423" t="s">
        <v>681</v>
      </c>
      <c r="B656" s="424"/>
      <c r="C656" s="384">
        <v>173836</v>
      </c>
    </row>
    <row r="657" spans="1:3" ht="15" customHeight="1" x14ac:dyDescent="0.25">
      <c r="A657" s="423" t="s">
        <v>733</v>
      </c>
      <c r="B657" s="424"/>
      <c r="C657" s="384">
        <v>1000</v>
      </c>
    </row>
    <row r="658" spans="1:3" ht="15" customHeight="1" x14ac:dyDescent="0.25">
      <c r="A658" s="423" t="s">
        <v>682</v>
      </c>
      <c r="B658" s="424"/>
      <c r="C658" s="384">
        <v>2046</v>
      </c>
    </row>
    <row r="659" spans="1:3" ht="15" customHeight="1" x14ac:dyDescent="0.25">
      <c r="A659" s="423" t="s">
        <v>685</v>
      </c>
      <c r="B659" s="424"/>
      <c r="C659" s="384">
        <v>135940</v>
      </c>
    </row>
    <row r="660" spans="1:3" ht="15" customHeight="1" x14ac:dyDescent="0.25">
      <c r="A660" s="423" t="s">
        <v>686</v>
      </c>
      <c r="B660" s="424"/>
      <c r="C660" s="384">
        <v>17000</v>
      </c>
    </row>
    <row r="661" spans="1:3" ht="15" customHeight="1" x14ac:dyDescent="0.25">
      <c r="A661" s="423" t="s">
        <v>687</v>
      </c>
      <c r="B661" s="424"/>
      <c r="C661" s="384">
        <v>118940</v>
      </c>
    </row>
    <row r="662" spans="1:3" ht="14.25" customHeight="1" x14ac:dyDescent="0.25"/>
    <row r="663" spans="1:3" ht="15" customHeight="1" x14ac:dyDescent="0.25">
      <c r="A663" s="429" t="s">
        <v>753</v>
      </c>
      <c r="B663" s="424"/>
      <c r="C663" s="424"/>
    </row>
    <row r="664" spans="1:3" ht="15" customHeight="1" x14ac:dyDescent="0.25">
      <c r="A664" s="429" t="s">
        <v>673</v>
      </c>
      <c r="B664" s="430"/>
      <c r="C664" s="383">
        <v>113891</v>
      </c>
    </row>
    <row r="665" spans="1:3" ht="15" customHeight="1" x14ac:dyDescent="0.25">
      <c r="A665" s="423" t="s">
        <v>674</v>
      </c>
      <c r="B665" s="424"/>
      <c r="C665" s="384">
        <v>7207</v>
      </c>
    </row>
    <row r="666" spans="1:3" ht="15" customHeight="1" x14ac:dyDescent="0.25">
      <c r="A666" s="423" t="s">
        <v>675</v>
      </c>
      <c r="B666" s="424"/>
      <c r="C666" s="384">
        <v>5828</v>
      </c>
    </row>
    <row r="667" spans="1:3" ht="15" customHeight="1" x14ac:dyDescent="0.25">
      <c r="A667" s="423" t="s">
        <v>676</v>
      </c>
      <c r="B667" s="424"/>
      <c r="C667" s="384">
        <v>1379</v>
      </c>
    </row>
    <row r="668" spans="1:3" ht="15" customHeight="1" x14ac:dyDescent="0.25">
      <c r="A668" s="423" t="s">
        <v>677</v>
      </c>
      <c r="B668" s="424"/>
      <c r="C668" s="384">
        <v>105684</v>
      </c>
    </row>
    <row r="669" spans="1:3" ht="15" customHeight="1" x14ac:dyDescent="0.25">
      <c r="A669" s="423" t="s">
        <v>678</v>
      </c>
      <c r="B669" s="424"/>
      <c r="C669" s="384">
        <v>31149</v>
      </c>
    </row>
    <row r="670" spans="1:3" ht="15" customHeight="1" x14ac:dyDescent="0.25">
      <c r="A670" s="423" t="s">
        <v>679</v>
      </c>
      <c r="B670" s="424"/>
      <c r="C670" s="384">
        <v>69369</v>
      </c>
    </row>
    <row r="671" spans="1:3" ht="30" customHeight="1" x14ac:dyDescent="0.25">
      <c r="A671" s="423" t="s">
        <v>681</v>
      </c>
      <c r="B671" s="424"/>
      <c r="C671" s="384">
        <v>5166</v>
      </c>
    </row>
    <row r="672" spans="1:3" ht="15" customHeight="1" x14ac:dyDescent="0.25">
      <c r="A672" s="423" t="s">
        <v>685</v>
      </c>
      <c r="B672" s="424"/>
      <c r="C672" s="384">
        <v>1000</v>
      </c>
    </row>
    <row r="673" spans="1:3" ht="15" customHeight="1" x14ac:dyDescent="0.25">
      <c r="A673" s="423" t="s">
        <v>687</v>
      </c>
      <c r="B673" s="424"/>
      <c r="C673" s="384">
        <v>1000</v>
      </c>
    </row>
    <row r="674" spans="1:3" ht="14.25" customHeight="1" x14ac:dyDescent="0.25"/>
    <row r="675" spans="1:3" ht="15" customHeight="1" x14ac:dyDescent="0.25">
      <c r="A675" s="429" t="s">
        <v>754</v>
      </c>
      <c r="B675" s="424"/>
      <c r="C675" s="424"/>
    </row>
    <row r="676" spans="1:3" ht="15" customHeight="1" x14ac:dyDescent="0.25">
      <c r="A676" s="429" t="s">
        <v>673</v>
      </c>
      <c r="B676" s="430"/>
      <c r="C676" s="383">
        <v>887707</v>
      </c>
    </row>
    <row r="677" spans="1:3" ht="15" customHeight="1" x14ac:dyDescent="0.25">
      <c r="A677" s="423" t="s">
        <v>674</v>
      </c>
      <c r="B677" s="424"/>
      <c r="C677" s="384">
        <v>538671</v>
      </c>
    </row>
    <row r="678" spans="1:3" ht="15" customHeight="1" x14ac:dyDescent="0.25">
      <c r="A678" s="423" t="s">
        <v>675</v>
      </c>
      <c r="B678" s="424"/>
      <c r="C678" s="384">
        <v>426423</v>
      </c>
    </row>
    <row r="679" spans="1:3" ht="15" customHeight="1" x14ac:dyDescent="0.25">
      <c r="A679" s="423" t="s">
        <v>676</v>
      </c>
      <c r="B679" s="424"/>
      <c r="C679" s="384">
        <v>112248</v>
      </c>
    </row>
    <row r="680" spans="1:3" ht="15" customHeight="1" x14ac:dyDescent="0.25">
      <c r="A680" s="423" t="s">
        <v>677</v>
      </c>
      <c r="B680" s="424"/>
      <c r="C680" s="384">
        <v>200906</v>
      </c>
    </row>
    <row r="681" spans="1:3" ht="15" customHeight="1" x14ac:dyDescent="0.25">
      <c r="A681" s="423" t="s">
        <v>678</v>
      </c>
      <c r="B681" s="424"/>
      <c r="C681" s="384">
        <v>9200</v>
      </c>
    </row>
    <row r="682" spans="1:3" ht="15" customHeight="1" x14ac:dyDescent="0.25">
      <c r="A682" s="423" t="s">
        <v>679</v>
      </c>
      <c r="B682" s="424"/>
      <c r="C682" s="384">
        <v>106897</v>
      </c>
    </row>
    <row r="683" spans="1:3" ht="30" customHeight="1" x14ac:dyDescent="0.25">
      <c r="A683" s="423" t="s">
        <v>681</v>
      </c>
      <c r="B683" s="424"/>
      <c r="C683" s="384">
        <v>82665</v>
      </c>
    </row>
    <row r="684" spans="1:3" ht="15" customHeight="1" x14ac:dyDescent="0.25">
      <c r="A684" s="423" t="s">
        <v>733</v>
      </c>
      <c r="B684" s="424"/>
      <c r="C684" s="384">
        <v>500</v>
      </c>
    </row>
    <row r="685" spans="1:3" ht="15" customHeight="1" x14ac:dyDescent="0.25">
      <c r="A685" s="423" t="s">
        <v>682</v>
      </c>
      <c r="B685" s="424"/>
      <c r="C685" s="384">
        <v>1644</v>
      </c>
    </row>
    <row r="686" spans="1:3" ht="15" customHeight="1" x14ac:dyDescent="0.25">
      <c r="A686" s="423" t="s">
        <v>685</v>
      </c>
      <c r="B686" s="424"/>
      <c r="C686" s="384">
        <v>39930</v>
      </c>
    </row>
    <row r="687" spans="1:3" ht="15" customHeight="1" x14ac:dyDescent="0.25">
      <c r="A687" s="423" t="s">
        <v>686</v>
      </c>
      <c r="B687" s="424"/>
      <c r="C687" s="384">
        <v>2000</v>
      </c>
    </row>
    <row r="688" spans="1:3" ht="15" customHeight="1" x14ac:dyDescent="0.25">
      <c r="A688" s="423" t="s">
        <v>687</v>
      </c>
      <c r="B688" s="424"/>
      <c r="C688" s="384">
        <v>37930</v>
      </c>
    </row>
    <row r="689" spans="1:3" ht="15" customHeight="1" x14ac:dyDescent="0.25">
      <c r="A689" s="423" t="s">
        <v>725</v>
      </c>
      <c r="B689" s="424"/>
      <c r="C689" s="384">
        <v>108200</v>
      </c>
    </row>
    <row r="690" spans="1:3" ht="15" customHeight="1" x14ac:dyDescent="0.25">
      <c r="A690" s="423" t="s">
        <v>726</v>
      </c>
      <c r="B690" s="424"/>
      <c r="C690" s="384">
        <v>108200</v>
      </c>
    </row>
    <row r="691" spans="1:3" ht="14.25" customHeight="1" x14ac:dyDescent="0.25"/>
    <row r="692" spans="1:3" ht="15" customHeight="1" x14ac:dyDescent="0.25">
      <c r="A692" s="429" t="s">
        <v>755</v>
      </c>
      <c r="B692" s="424"/>
      <c r="C692" s="424"/>
    </row>
    <row r="693" spans="1:3" ht="15" customHeight="1" x14ac:dyDescent="0.25">
      <c r="A693" s="429" t="s">
        <v>673</v>
      </c>
      <c r="B693" s="430"/>
      <c r="C693" s="383">
        <v>751096</v>
      </c>
    </row>
    <row r="694" spans="1:3" ht="15" customHeight="1" x14ac:dyDescent="0.25">
      <c r="A694" s="423" t="s">
        <v>674</v>
      </c>
      <c r="B694" s="424"/>
      <c r="C694" s="384">
        <v>269504</v>
      </c>
    </row>
    <row r="695" spans="1:3" ht="15" customHeight="1" x14ac:dyDescent="0.25">
      <c r="A695" s="423" t="s">
        <v>675</v>
      </c>
      <c r="B695" s="424"/>
      <c r="C695" s="384">
        <v>218063</v>
      </c>
    </row>
    <row r="696" spans="1:3" ht="15" customHeight="1" x14ac:dyDescent="0.25">
      <c r="A696" s="423" t="s">
        <v>676</v>
      </c>
      <c r="B696" s="424"/>
      <c r="C696" s="384">
        <v>51441</v>
      </c>
    </row>
    <row r="697" spans="1:3" ht="15" customHeight="1" x14ac:dyDescent="0.25">
      <c r="A697" s="423" t="s">
        <v>677</v>
      </c>
      <c r="B697" s="424"/>
      <c r="C697" s="384">
        <v>273264</v>
      </c>
    </row>
    <row r="698" spans="1:3" ht="15" customHeight="1" x14ac:dyDescent="0.25">
      <c r="A698" s="423" t="s">
        <v>678</v>
      </c>
      <c r="B698" s="424"/>
      <c r="C698" s="384">
        <v>11825</v>
      </c>
    </row>
    <row r="699" spans="1:3" ht="15" customHeight="1" x14ac:dyDescent="0.25">
      <c r="A699" s="423" t="s">
        <v>679</v>
      </c>
      <c r="B699" s="424"/>
      <c r="C699" s="384">
        <v>33171</v>
      </c>
    </row>
    <row r="700" spans="1:3" ht="30" customHeight="1" x14ac:dyDescent="0.25">
      <c r="A700" s="423" t="s">
        <v>681</v>
      </c>
      <c r="B700" s="424"/>
      <c r="C700" s="384">
        <v>228268</v>
      </c>
    </row>
    <row r="701" spans="1:3" ht="15" customHeight="1" x14ac:dyDescent="0.25">
      <c r="A701" s="423" t="s">
        <v>725</v>
      </c>
      <c r="B701" s="424"/>
      <c r="C701" s="384">
        <v>208328</v>
      </c>
    </row>
    <row r="702" spans="1:3" ht="15" customHeight="1" x14ac:dyDescent="0.25">
      <c r="A702" s="423" t="s">
        <v>726</v>
      </c>
      <c r="B702" s="424"/>
      <c r="C702" s="384">
        <v>208328</v>
      </c>
    </row>
    <row r="703" spans="1:3" ht="14.25" customHeight="1" x14ac:dyDescent="0.25"/>
    <row r="704" spans="1:3" ht="15" customHeight="1" x14ac:dyDescent="0.25">
      <c r="A704" s="429" t="s">
        <v>756</v>
      </c>
      <c r="B704" s="424"/>
      <c r="C704" s="424"/>
    </row>
    <row r="705" spans="1:3" ht="15" customHeight="1" x14ac:dyDescent="0.25">
      <c r="A705" s="429" t="s">
        <v>673</v>
      </c>
      <c r="B705" s="430"/>
      <c r="C705" s="383">
        <v>755655</v>
      </c>
    </row>
    <row r="706" spans="1:3" ht="15" customHeight="1" x14ac:dyDescent="0.25">
      <c r="A706" s="423" t="s">
        <v>674</v>
      </c>
      <c r="B706" s="424"/>
      <c r="C706" s="384">
        <v>506636</v>
      </c>
    </row>
    <row r="707" spans="1:3" ht="15" customHeight="1" x14ac:dyDescent="0.25">
      <c r="A707" s="423" t="s">
        <v>675</v>
      </c>
      <c r="B707" s="424"/>
      <c r="C707" s="384">
        <v>397961</v>
      </c>
    </row>
    <row r="708" spans="1:3" ht="15" customHeight="1" x14ac:dyDescent="0.25">
      <c r="A708" s="423" t="s">
        <v>676</v>
      </c>
      <c r="B708" s="424"/>
      <c r="C708" s="384">
        <v>108675</v>
      </c>
    </row>
    <row r="709" spans="1:3" ht="15" customHeight="1" x14ac:dyDescent="0.25">
      <c r="A709" s="423" t="s">
        <v>677</v>
      </c>
      <c r="B709" s="424"/>
      <c r="C709" s="384">
        <v>225394</v>
      </c>
    </row>
    <row r="710" spans="1:3" ht="15" customHeight="1" x14ac:dyDescent="0.25">
      <c r="A710" s="423" t="s">
        <v>678</v>
      </c>
      <c r="B710" s="424"/>
      <c r="C710" s="384">
        <v>1550</v>
      </c>
    </row>
    <row r="711" spans="1:3" ht="15" customHeight="1" x14ac:dyDescent="0.25">
      <c r="A711" s="423" t="s">
        <v>679</v>
      </c>
      <c r="B711" s="424"/>
      <c r="C711" s="384">
        <v>158827</v>
      </c>
    </row>
    <row r="712" spans="1:3" ht="30" customHeight="1" x14ac:dyDescent="0.25">
      <c r="A712" s="423" t="s">
        <v>681</v>
      </c>
      <c r="B712" s="424"/>
      <c r="C712" s="384">
        <v>63036</v>
      </c>
    </row>
    <row r="713" spans="1:3" ht="15" customHeight="1" x14ac:dyDescent="0.25">
      <c r="A713" s="423" t="s">
        <v>733</v>
      </c>
      <c r="B713" s="424"/>
      <c r="C713" s="384">
        <v>460</v>
      </c>
    </row>
    <row r="714" spans="1:3" ht="15" customHeight="1" x14ac:dyDescent="0.25">
      <c r="A714" s="423" t="s">
        <v>682</v>
      </c>
      <c r="B714" s="424"/>
      <c r="C714" s="384">
        <v>1521</v>
      </c>
    </row>
    <row r="715" spans="1:3" ht="15" customHeight="1" x14ac:dyDescent="0.25">
      <c r="A715" s="423" t="s">
        <v>685</v>
      </c>
      <c r="B715" s="424"/>
      <c r="C715" s="384">
        <v>23625</v>
      </c>
    </row>
    <row r="716" spans="1:3" ht="15" customHeight="1" x14ac:dyDescent="0.25">
      <c r="A716" s="423" t="s">
        <v>686</v>
      </c>
      <c r="B716" s="424"/>
      <c r="C716" s="384">
        <v>200</v>
      </c>
    </row>
    <row r="717" spans="1:3" ht="15" customHeight="1" x14ac:dyDescent="0.25">
      <c r="A717" s="423" t="s">
        <v>687</v>
      </c>
      <c r="B717" s="424"/>
      <c r="C717" s="384">
        <v>23425</v>
      </c>
    </row>
    <row r="718" spans="1:3" ht="14.25" customHeight="1" x14ac:dyDescent="0.25"/>
    <row r="719" spans="1:3" ht="15" customHeight="1" x14ac:dyDescent="0.25">
      <c r="A719" s="429" t="s">
        <v>757</v>
      </c>
      <c r="B719" s="424"/>
      <c r="C719" s="424"/>
    </row>
    <row r="720" spans="1:3" ht="15" customHeight="1" x14ac:dyDescent="0.25">
      <c r="A720" s="429" t="s">
        <v>673</v>
      </c>
      <c r="B720" s="430"/>
      <c r="C720" s="383">
        <v>222012</v>
      </c>
    </row>
    <row r="721" spans="1:3" ht="15" customHeight="1" x14ac:dyDescent="0.25">
      <c r="A721" s="423" t="s">
        <v>674</v>
      </c>
      <c r="B721" s="424"/>
      <c r="C721" s="384">
        <v>150468</v>
      </c>
    </row>
    <row r="722" spans="1:3" ht="15" customHeight="1" x14ac:dyDescent="0.25">
      <c r="A722" s="423" t="s">
        <v>675</v>
      </c>
      <c r="B722" s="424"/>
      <c r="C722" s="384">
        <v>118855</v>
      </c>
    </row>
    <row r="723" spans="1:3" ht="15" customHeight="1" x14ac:dyDescent="0.25">
      <c r="A723" s="423" t="s">
        <v>676</v>
      </c>
      <c r="B723" s="424"/>
      <c r="C723" s="384">
        <v>31613</v>
      </c>
    </row>
    <row r="724" spans="1:3" ht="15" customHeight="1" x14ac:dyDescent="0.25">
      <c r="A724" s="423" t="s">
        <v>677</v>
      </c>
      <c r="B724" s="424"/>
      <c r="C724" s="384">
        <v>68417</v>
      </c>
    </row>
    <row r="725" spans="1:3" ht="15" customHeight="1" x14ac:dyDescent="0.25">
      <c r="A725" s="423" t="s">
        <v>678</v>
      </c>
      <c r="B725" s="424"/>
      <c r="C725" s="384">
        <v>6459</v>
      </c>
    </row>
    <row r="726" spans="1:3" ht="15" customHeight="1" x14ac:dyDescent="0.25">
      <c r="A726" s="423" t="s">
        <v>679</v>
      </c>
      <c r="B726" s="424"/>
      <c r="C726" s="384">
        <v>47722</v>
      </c>
    </row>
    <row r="727" spans="1:3" ht="30" customHeight="1" x14ac:dyDescent="0.25">
      <c r="A727" s="423" t="s">
        <v>681</v>
      </c>
      <c r="B727" s="424"/>
      <c r="C727" s="384">
        <v>13736</v>
      </c>
    </row>
    <row r="728" spans="1:3" ht="15" customHeight="1" x14ac:dyDescent="0.25">
      <c r="A728" s="423" t="s">
        <v>733</v>
      </c>
      <c r="B728" s="424"/>
      <c r="C728" s="384">
        <v>400</v>
      </c>
    </row>
    <row r="729" spans="1:3" ht="15" customHeight="1" x14ac:dyDescent="0.25">
      <c r="A729" s="423" t="s">
        <v>682</v>
      </c>
      <c r="B729" s="424"/>
      <c r="C729" s="384">
        <v>100</v>
      </c>
    </row>
    <row r="730" spans="1:3" ht="15" customHeight="1" x14ac:dyDescent="0.25">
      <c r="A730" s="423" t="s">
        <v>685</v>
      </c>
      <c r="B730" s="424"/>
      <c r="C730" s="384">
        <v>3127</v>
      </c>
    </row>
    <row r="731" spans="1:3" ht="15" customHeight="1" x14ac:dyDescent="0.25">
      <c r="A731" s="423" t="s">
        <v>686</v>
      </c>
      <c r="B731" s="424"/>
      <c r="C731" s="384">
        <v>327</v>
      </c>
    </row>
    <row r="732" spans="1:3" ht="15" customHeight="1" x14ac:dyDescent="0.25">
      <c r="A732" s="423" t="s">
        <v>687</v>
      </c>
      <c r="B732" s="424"/>
      <c r="C732" s="384">
        <v>2800</v>
      </c>
    </row>
    <row r="733" spans="1:3" ht="14.25" customHeight="1" x14ac:dyDescent="0.25"/>
    <row r="734" spans="1:3" ht="15" customHeight="1" x14ac:dyDescent="0.25">
      <c r="A734" s="429" t="s">
        <v>758</v>
      </c>
      <c r="B734" s="424"/>
      <c r="C734" s="424"/>
    </row>
    <row r="735" spans="1:3" ht="15" customHeight="1" x14ac:dyDescent="0.25">
      <c r="A735" s="429" t="s">
        <v>673</v>
      </c>
      <c r="B735" s="430"/>
      <c r="C735" s="383">
        <v>726915</v>
      </c>
    </row>
    <row r="736" spans="1:3" ht="15" customHeight="1" x14ac:dyDescent="0.25">
      <c r="A736" s="423" t="s">
        <v>674</v>
      </c>
      <c r="B736" s="424"/>
      <c r="C736" s="384">
        <v>540103</v>
      </c>
    </row>
    <row r="737" spans="1:3" ht="15" customHeight="1" x14ac:dyDescent="0.25">
      <c r="A737" s="423" t="s">
        <v>675</v>
      </c>
      <c r="B737" s="424"/>
      <c r="C737" s="384">
        <v>414252</v>
      </c>
    </row>
    <row r="738" spans="1:3" ht="15" customHeight="1" x14ac:dyDescent="0.25">
      <c r="A738" s="423" t="s">
        <v>676</v>
      </c>
      <c r="B738" s="424"/>
      <c r="C738" s="384">
        <v>125851</v>
      </c>
    </row>
    <row r="739" spans="1:3" ht="15" customHeight="1" x14ac:dyDescent="0.25">
      <c r="A739" s="423" t="s">
        <v>677</v>
      </c>
      <c r="B739" s="424"/>
      <c r="C739" s="384">
        <v>154272</v>
      </c>
    </row>
    <row r="740" spans="1:3" ht="15" customHeight="1" x14ac:dyDescent="0.25">
      <c r="A740" s="423" t="s">
        <v>678</v>
      </c>
      <c r="B740" s="424"/>
      <c r="C740" s="384">
        <v>3550</v>
      </c>
    </row>
    <row r="741" spans="1:3" ht="15" customHeight="1" x14ac:dyDescent="0.25">
      <c r="A741" s="423" t="s">
        <v>679</v>
      </c>
      <c r="B741" s="424"/>
      <c r="C741" s="384">
        <v>106897</v>
      </c>
    </row>
    <row r="742" spans="1:3" ht="30" customHeight="1" x14ac:dyDescent="0.25">
      <c r="A742" s="423" t="s">
        <v>681</v>
      </c>
      <c r="B742" s="424"/>
      <c r="C742" s="384">
        <v>43725</v>
      </c>
    </row>
    <row r="743" spans="1:3" ht="15" customHeight="1" x14ac:dyDescent="0.25">
      <c r="A743" s="423" t="s">
        <v>733</v>
      </c>
      <c r="B743" s="424"/>
      <c r="C743" s="384">
        <v>100</v>
      </c>
    </row>
    <row r="744" spans="1:3" ht="15" customHeight="1" x14ac:dyDescent="0.25">
      <c r="A744" s="423" t="s">
        <v>685</v>
      </c>
      <c r="B744" s="424"/>
      <c r="C744" s="384">
        <v>32540</v>
      </c>
    </row>
    <row r="745" spans="1:3" ht="15" customHeight="1" x14ac:dyDescent="0.25">
      <c r="A745" s="423" t="s">
        <v>686</v>
      </c>
      <c r="B745" s="424"/>
      <c r="C745" s="384">
        <v>24140</v>
      </c>
    </row>
    <row r="746" spans="1:3" ht="15" customHeight="1" x14ac:dyDescent="0.25">
      <c r="A746" s="423" t="s">
        <v>687</v>
      </c>
      <c r="B746" s="424"/>
      <c r="C746" s="384">
        <v>8400</v>
      </c>
    </row>
    <row r="747" spans="1:3" ht="14.25" customHeight="1" x14ac:dyDescent="0.25"/>
    <row r="748" spans="1:3" ht="15" customHeight="1" x14ac:dyDescent="0.25">
      <c r="A748" s="429" t="s">
        <v>863</v>
      </c>
      <c r="B748" s="424"/>
      <c r="C748" s="424"/>
    </row>
    <row r="749" spans="1:3" ht="15" customHeight="1" x14ac:dyDescent="0.25">
      <c r="A749" s="429" t="s">
        <v>673</v>
      </c>
      <c r="B749" s="430"/>
      <c r="C749" s="383">
        <v>52945</v>
      </c>
    </row>
    <row r="750" spans="1:3" ht="15" customHeight="1" x14ac:dyDescent="0.25">
      <c r="A750" s="423" t="s">
        <v>674</v>
      </c>
      <c r="B750" s="424"/>
      <c r="C750" s="384">
        <v>48974</v>
      </c>
    </row>
    <row r="751" spans="1:3" ht="15" customHeight="1" x14ac:dyDescent="0.25">
      <c r="A751" s="423" t="s">
        <v>675</v>
      </c>
      <c r="B751" s="424"/>
      <c r="C751" s="384">
        <v>37500</v>
      </c>
    </row>
    <row r="752" spans="1:3" ht="15" customHeight="1" x14ac:dyDescent="0.25">
      <c r="A752" s="423" t="s">
        <v>676</v>
      </c>
      <c r="B752" s="424"/>
      <c r="C752" s="384">
        <v>11474</v>
      </c>
    </row>
    <row r="753" spans="1:3" ht="15" customHeight="1" x14ac:dyDescent="0.25">
      <c r="A753" s="423" t="s">
        <v>677</v>
      </c>
      <c r="B753" s="424"/>
      <c r="C753" s="384">
        <v>3138</v>
      </c>
    </row>
    <row r="754" spans="1:3" ht="15" customHeight="1" x14ac:dyDescent="0.25">
      <c r="A754" s="423" t="s">
        <v>678</v>
      </c>
      <c r="B754" s="424"/>
      <c r="C754" s="384">
        <v>890</v>
      </c>
    </row>
    <row r="755" spans="1:3" ht="15" customHeight="1" x14ac:dyDescent="0.25">
      <c r="A755" s="423" t="s">
        <v>679</v>
      </c>
      <c r="B755" s="424"/>
      <c r="C755" s="384">
        <v>1290</v>
      </c>
    </row>
    <row r="756" spans="1:3" ht="30" customHeight="1" x14ac:dyDescent="0.25">
      <c r="A756" s="423" t="s">
        <v>681</v>
      </c>
      <c r="B756" s="424"/>
      <c r="C756" s="384">
        <v>915</v>
      </c>
    </row>
    <row r="757" spans="1:3" ht="15" customHeight="1" x14ac:dyDescent="0.25">
      <c r="A757" s="423" t="s">
        <v>682</v>
      </c>
      <c r="B757" s="424"/>
      <c r="C757" s="384">
        <v>43</v>
      </c>
    </row>
    <row r="758" spans="1:3" ht="15" customHeight="1" x14ac:dyDescent="0.25">
      <c r="A758" s="423" t="s">
        <v>685</v>
      </c>
      <c r="B758" s="424"/>
      <c r="C758" s="384">
        <v>833</v>
      </c>
    </row>
    <row r="759" spans="1:3" ht="15" customHeight="1" x14ac:dyDescent="0.25">
      <c r="A759" s="423" t="s">
        <v>687</v>
      </c>
      <c r="B759" s="424"/>
      <c r="C759" s="384">
        <v>833</v>
      </c>
    </row>
    <row r="760" spans="1:3" ht="14.25" customHeight="1" x14ac:dyDescent="0.25"/>
    <row r="761" spans="1:3" ht="15" customHeight="1" x14ac:dyDescent="0.25">
      <c r="A761" s="429" t="s">
        <v>864</v>
      </c>
      <c r="B761" s="424"/>
      <c r="C761" s="424"/>
    </row>
    <row r="762" spans="1:3" ht="15" customHeight="1" x14ac:dyDescent="0.25">
      <c r="A762" s="429" t="s">
        <v>673</v>
      </c>
      <c r="B762" s="430"/>
      <c r="C762" s="383">
        <v>2105076</v>
      </c>
    </row>
    <row r="763" spans="1:3" ht="15" customHeight="1" x14ac:dyDescent="0.25">
      <c r="A763" s="423" t="s">
        <v>674</v>
      </c>
      <c r="B763" s="424"/>
      <c r="C763" s="384">
        <v>1036882</v>
      </c>
    </row>
    <row r="764" spans="1:3" ht="15" customHeight="1" x14ac:dyDescent="0.25">
      <c r="A764" s="423" t="s">
        <v>675</v>
      </c>
      <c r="B764" s="424"/>
      <c r="C764" s="384">
        <v>829255</v>
      </c>
    </row>
    <row r="765" spans="1:3" ht="15" customHeight="1" x14ac:dyDescent="0.25">
      <c r="A765" s="423" t="s">
        <v>676</v>
      </c>
      <c r="B765" s="424"/>
      <c r="C765" s="384">
        <v>207627</v>
      </c>
    </row>
    <row r="766" spans="1:3" ht="15" customHeight="1" x14ac:dyDescent="0.25">
      <c r="A766" s="423" t="s">
        <v>677</v>
      </c>
      <c r="B766" s="424"/>
      <c r="C766" s="384">
        <v>1068194</v>
      </c>
    </row>
    <row r="767" spans="1:3" ht="15" customHeight="1" x14ac:dyDescent="0.25">
      <c r="A767" s="423" t="s">
        <v>678</v>
      </c>
      <c r="B767" s="424"/>
      <c r="C767" s="384">
        <v>55787</v>
      </c>
    </row>
    <row r="768" spans="1:3" ht="15" customHeight="1" x14ac:dyDescent="0.25">
      <c r="A768" s="423" t="s">
        <v>679</v>
      </c>
      <c r="B768" s="424"/>
      <c r="C768" s="384">
        <v>934576</v>
      </c>
    </row>
    <row r="769" spans="1:3" ht="30" customHeight="1" x14ac:dyDescent="0.25">
      <c r="A769" s="423" t="s">
        <v>681</v>
      </c>
      <c r="B769" s="424"/>
      <c r="C769" s="384">
        <v>76240</v>
      </c>
    </row>
    <row r="770" spans="1:3" ht="15" customHeight="1" x14ac:dyDescent="0.25">
      <c r="A770" s="423" t="s">
        <v>682</v>
      </c>
      <c r="B770" s="424"/>
      <c r="C770" s="384">
        <v>1591</v>
      </c>
    </row>
    <row r="771" spans="1:3" ht="14.25" hidden="1" customHeight="1" x14ac:dyDescent="0.25"/>
    <row r="772" spans="1:3" ht="15" hidden="1" customHeight="1" x14ac:dyDescent="0.25">
      <c r="A772" s="429" t="s">
        <v>759</v>
      </c>
      <c r="B772" s="424"/>
      <c r="C772" s="424"/>
    </row>
    <row r="773" spans="1:3" ht="15" hidden="1" customHeight="1" x14ac:dyDescent="0.25">
      <c r="A773" s="429" t="s">
        <v>673</v>
      </c>
      <c r="B773" s="430"/>
      <c r="C773" s="383">
        <v>904926</v>
      </c>
    </row>
    <row r="774" spans="1:3" ht="15" hidden="1" customHeight="1" x14ac:dyDescent="0.25">
      <c r="A774" s="423" t="s">
        <v>674</v>
      </c>
      <c r="B774" s="424"/>
      <c r="C774" s="384">
        <v>572255</v>
      </c>
    </row>
    <row r="775" spans="1:3" ht="15" hidden="1" customHeight="1" x14ac:dyDescent="0.25">
      <c r="A775" s="423" t="s">
        <v>675</v>
      </c>
      <c r="B775" s="424"/>
      <c r="C775" s="384">
        <v>456928</v>
      </c>
    </row>
    <row r="776" spans="1:3" ht="15" hidden="1" customHeight="1" x14ac:dyDescent="0.25">
      <c r="A776" s="423" t="s">
        <v>676</v>
      </c>
      <c r="B776" s="424"/>
      <c r="C776" s="384">
        <v>115327</v>
      </c>
    </row>
    <row r="777" spans="1:3" ht="15" hidden="1" customHeight="1" x14ac:dyDescent="0.25">
      <c r="A777" s="423" t="s">
        <v>677</v>
      </c>
      <c r="B777" s="424"/>
      <c r="C777" s="384">
        <v>332671</v>
      </c>
    </row>
    <row r="778" spans="1:3" ht="15" hidden="1" customHeight="1" x14ac:dyDescent="0.25">
      <c r="A778" s="423" t="s">
        <v>678</v>
      </c>
      <c r="B778" s="424"/>
      <c r="C778" s="384">
        <v>42300</v>
      </c>
    </row>
    <row r="779" spans="1:3" ht="15" hidden="1" customHeight="1" x14ac:dyDescent="0.25">
      <c r="A779" s="423" t="s">
        <v>679</v>
      </c>
      <c r="B779" s="424"/>
      <c r="C779" s="384">
        <v>252990</v>
      </c>
    </row>
    <row r="780" spans="1:3" ht="30" hidden="1" customHeight="1" x14ac:dyDescent="0.25">
      <c r="A780" s="423" t="s">
        <v>681</v>
      </c>
      <c r="B780" s="424"/>
      <c r="C780" s="384">
        <v>36350</v>
      </c>
    </row>
    <row r="781" spans="1:3" ht="15" hidden="1" customHeight="1" x14ac:dyDescent="0.25">
      <c r="A781" s="423" t="s">
        <v>682</v>
      </c>
      <c r="B781" s="424"/>
      <c r="C781" s="384">
        <v>1031</v>
      </c>
    </row>
    <row r="782" spans="1:3" ht="14.25" hidden="1" customHeight="1" x14ac:dyDescent="0.25"/>
    <row r="783" spans="1:3" ht="15" hidden="1" customHeight="1" x14ac:dyDescent="0.25">
      <c r="A783" s="429" t="s">
        <v>760</v>
      </c>
      <c r="B783" s="424"/>
      <c r="C783" s="424"/>
    </row>
    <row r="784" spans="1:3" ht="15" hidden="1" customHeight="1" x14ac:dyDescent="0.25">
      <c r="A784" s="423" t="s">
        <v>673</v>
      </c>
      <c r="B784" s="424"/>
      <c r="C784" s="384">
        <v>379706</v>
      </c>
    </row>
    <row r="785" spans="1:3" ht="15" hidden="1" customHeight="1" x14ac:dyDescent="0.25">
      <c r="A785" s="423" t="s">
        <v>674</v>
      </c>
      <c r="B785" s="424"/>
      <c r="C785" s="384">
        <v>149285</v>
      </c>
    </row>
    <row r="786" spans="1:3" ht="15" hidden="1" customHeight="1" x14ac:dyDescent="0.25">
      <c r="A786" s="423" t="s">
        <v>675</v>
      </c>
      <c r="B786" s="424"/>
      <c r="C786" s="384">
        <v>119129</v>
      </c>
    </row>
    <row r="787" spans="1:3" ht="15" hidden="1" customHeight="1" x14ac:dyDescent="0.25">
      <c r="A787" s="423" t="s">
        <v>676</v>
      </c>
      <c r="B787" s="424"/>
      <c r="C787" s="384">
        <v>30156</v>
      </c>
    </row>
    <row r="788" spans="1:3" ht="15" hidden="1" customHeight="1" x14ac:dyDescent="0.25">
      <c r="A788" s="423" t="s">
        <v>677</v>
      </c>
      <c r="B788" s="424"/>
      <c r="C788" s="384">
        <v>230421</v>
      </c>
    </row>
    <row r="789" spans="1:3" ht="15" hidden="1" customHeight="1" x14ac:dyDescent="0.25">
      <c r="A789" s="423" t="s">
        <v>678</v>
      </c>
      <c r="B789" s="424"/>
      <c r="C789" s="384">
        <v>8300</v>
      </c>
    </row>
    <row r="790" spans="1:3" ht="15" hidden="1" customHeight="1" x14ac:dyDescent="0.25">
      <c r="A790" s="423" t="s">
        <v>679</v>
      </c>
      <c r="B790" s="424"/>
      <c r="C790" s="384">
        <v>209071</v>
      </c>
    </row>
    <row r="791" spans="1:3" ht="30" hidden="1" customHeight="1" x14ac:dyDescent="0.25">
      <c r="A791" s="423" t="s">
        <v>681</v>
      </c>
      <c r="B791" s="424"/>
      <c r="C791" s="384">
        <v>12590</v>
      </c>
    </row>
    <row r="792" spans="1:3" ht="15" hidden="1" customHeight="1" x14ac:dyDescent="0.25">
      <c r="A792" s="423" t="s">
        <v>682</v>
      </c>
      <c r="B792" s="424"/>
      <c r="C792" s="384">
        <v>460</v>
      </c>
    </row>
    <row r="793" spans="1:3" ht="14.25" hidden="1" customHeight="1" x14ac:dyDescent="0.25"/>
    <row r="794" spans="1:3" ht="15" hidden="1" customHeight="1" x14ac:dyDescent="0.25">
      <c r="A794" s="429" t="s">
        <v>761</v>
      </c>
      <c r="B794" s="424"/>
      <c r="C794" s="424"/>
    </row>
    <row r="795" spans="1:3" ht="15" hidden="1" customHeight="1" x14ac:dyDescent="0.25">
      <c r="A795" s="429" t="s">
        <v>673</v>
      </c>
      <c r="B795" s="430"/>
      <c r="C795" s="383">
        <v>820444</v>
      </c>
    </row>
    <row r="796" spans="1:3" ht="15" hidden="1" customHeight="1" x14ac:dyDescent="0.25">
      <c r="A796" s="423" t="s">
        <v>674</v>
      </c>
      <c r="B796" s="424"/>
      <c r="C796" s="384">
        <v>315342</v>
      </c>
    </row>
    <row r="797" spans="1:3" ht="15" hidden="1" customHeight="1" x14ac:dyDescent="0.25">
      <c r="A797" s="423" t="s">
        <v>675</v>
      </c>
      <c r="B797" s="424"/>
      <c r="C797" s="384">
        <v>253198</v>
      </c>
    </row>
    <row r="798" spans="1:3" ht="15" hidden="1" customHeight="1" x14ac:dyDescent="0.25">
      <c r="A798" s="423" t="s">
        <v>676</v>
      </c>
      <c r="B798" s="424"/>
      <c r="C798" s="384">
        <v>62144</v>
      </c>
    </row>
    <row r="799" spans="1:3" ht="15" hidden="1" customHeight="1" x14ac:dyDescent="0.25">
      <c r="A799" s="423" t="s">
        <v>677</v>
      </c>
      <c r="B799" s="424"/>
      <c r="C799" s="384">
        <v>505102</v>
      </c>
    </row>
    <row r="800" spans="1:3" ht="15" hidden="1" customHeight="1" x14ac:dyDescent="0.25">
      <c r="A800" s="423" t="s">
        <v>678</v>
      </c>
      <c r="B800" s="424"/>
      <c r="C800" s="384">
        <v>5187</v>
      </c>
    </row>
    <row r="801" spans="1:3" ht="15" hidden="1" customHeight="1" x14ac:dyDescent="0.25">
      <c r="A801" s="423" t="s">
        <v>679</v>
      </c>
      <c r="B801" s="424"/>
      <c r="C801" s="384">
        <v>472515</v>
      </c>
    </row>
    <row r="802" spans="1:3" ht="30" hidden="1" customHeight="1" x14ac:dyDescent="0.25">
      <c r="A802" s="423" t="s">
        <v>681</v>
      </c>
      <c r="B802" s="424"/>
      <c r="C802" s="384">
        <v>27300</v>
      </c>
    </row>
    <row r="803" spans="1:3" ht="15" hidden="1" customHeight="1" x14ac:dyDescent="0.25">
      <c r="A803" s="423" t="s">
        <v>682</v>
      </c>
      <c r="B803" s="424"/>
      <c r="C803" s="384">
        <v>100</v>
      </c>
    </row>
    <row r="804" spans="1:3" ht="14.25" customHeight="1" x14ac:dyDescent="0.25"/>
    <row r="805" spans="1:3" ht="15" customHeight="1" x14ac:dyDescent="0.25">
      <c r="A805" s="429" t="s">
        <v>762</v>
      </c>
      <c r="B805" s="424"/>
      <c r="C805" s="424"/>
    </row>
    <row r="806" spans="1:3" ht="15" customHeight="1" x14ac:dyDescent="0.25">
      <c r="A806" s="429" t="s">
        <v>673</v>
      </c>
      <c r="B806" s="430"/>
      <c r="C806" s="383">
        <v>2900</v>
      </c>
    </row>
    <row r="807" spans="1:3" ht="15" customHeight="1" x14ac:dyDescent="0.25">
      <c r="A807" s="423" t="s">
        <v>705</v>
      </c>
      <c r="B807" s="424"/>
      <c r="C807" s="384">
        <v>2900</v>
      </c>
    </row>
    <row r="808" spans="1:3" ht="15" customHeight="1" x14ac:dyDescent="0.25">
      <c r="A808" s="423" t="s">
        <v>706</v>
      </c>
      <c r="B808" s="424"/>
      <c r="C808" s="384">
        <v>2900</v>
      </c>
    </row>
    <row r="809" spans="1:3" ht="14.25" customHeight="1" x14ac:dyDescent="0.25"/>
    <row r="810" spans="1:3" ht="15" customHeight="1" x14ac:dyDescent="0.25">
      <c r="A810" s="429" t="s">
        <v>763</v>
      </c>
      <c r="B810" s="424"/>
      <c r="C810" s="424"/>
    </row>
    <row r="811" spans="1:3" ht="15" customHeight="1" x14ac:dyDescent="0.25">
      <c r="A811" s="429" t="s">
        <v>673</v>
      </c>
      <c r="B811" s="430"/>
      <c r="C811" s="383">
        <v>1400</v>
      </c>
    </row>
    <row r="812" spans="1:3" ht="15" customHeight="1" x14ac:dyDescent="0.25">
      <c r="A812" s="423" t="s">
        <v>705</v>
      </c>
      <c r="B812" s="424"/>
      <c r="C812" s="384">
        <v>1400</v>
      </c>
    </row>
    <row r="813" spans="1:3" ht="15" customHeight="1" x14ac:dyDescent="0.25">
      <c r="A813" s="423" t="s">
        <v>706</v>
      </c>
      <c r="B813" s="424"/>
      <c r="C813" s="384">
        <v>1400</v>
      </c>
    </row>
    <row r="814" spans="1:3" ht="14.25" customHeight="1" x14ac:dyDescent="0.25"/>
    <row r="815" spans="1:3" ht="15" customHeight="1" x14ac:dyDescent="0.25">
      <c r="A815" s="429" t="s">
        <v>764</v>
      </c>
      <c r="B815" s="424"/>
      <c r="C815" s="424"/>
    </row>
    <row r="816" spans="1:3" ht="15" customHeight="1" x14ac:dyDescent="0.25">
      <c r="A816" s="429" t="s">
        <v>673</v>
      </c>
      <c r="B816" s="430"/>
      <c r="C816" s="383">
        <v>914519</v>
      </c>
    </row>
    <row r="817" spans="1:3" ht="15" customHeight="1" x14ac:dyDescent="0.25">
      <c r="A817" s="423" t="s">
        <v>674</v>
      </c>
      <c r="B817" s="424"/>
      <c r="C817" s="384">
        <v>598019</v>
      </c>
    </row>
    <row r="818" spans="1:3" ht="15" customHeight="1" x14ac:dyDescent="0.25">
      <c r="A818" s="423" t="s">
        <v>675</v>
      </c>
      <c r="B818" s="424"/>
      <c r="C818" s="384">
        <v>465254</v>
      </c>
    </row>
    <row r="819" spans="1:3" ht="15" customHeight="1" x14ac:dyDescent="0.25">
      <c r="A819" s="423" t="s">
        <v>676</v>
      </c>
      <c r="B819" s="424"/>
      <c r="C819" s="384">
        <v>132765</v>
      </c>
    </row>
    <row r="820" spans="1:3" ht="15" customHeight="1" x14ac:dyDescent="0.25">
      <c r="A820" s="423" t="s">
        <v>677</v>
      </c>
      <c r="B820" s="424"/>
      <c r="C820" s="384">
        <v>249173</v>
      </c>
    </row>
    <row r="821" spans="1:3" ht="15" customHeight="1" x14ac:dyDescent="0.25">
      <c r="A821" s="423" t="s">
        <v>678</v>
      </c>
      <c r="B821" s="424"/>
      <c r="C821" s="384">
        <v>4340</v>
      </c>
    </row>
    <row r="822" spans="1:3" ht="15" customHeight="1" x14ac:dyDescent="0.25">
      <c r="A822" s="423" t="s">
        <v>679</v>
      </c>
      <c r="B822" s="424"/>
      <c r="C822" s="384">
        <v>203694</v>
      </c>
    </row>
    <row r="823" spans="1:3" ht="30" customHeight="1" x14ac:dyDescent="0.25">
      <c r="A823" s="423" t="s">
        <v>681</v>
      </c>
      <c r="B823" s="424"/>
      <c r="C823" s="384">
        <v>35139</v>
      </c>
    </row>
    <row r="824" spans="1:3" ht="15" customHeight="1" x14ac:dyDescent="0.25">
      <c r="A824" s="423" t="s">
        <v>682</v>
      </c>
      <c r="B824" s="424"/>
      <c r="C824" s="384">
        <v>6000</v>
      </c>
    </row>
    <row r="825" spans="1:3" ht="15" customHeight="1" x14ac:dyDescent="0.25">
      <c r="A825" s="423" t="s">
        <v>685</v>
      </c>
      <c r="B825" s="424"/>
      <c r="C825" s="384">
        <v>67327</v>
      </c>
    </row>
    <row r="826" spans="1:3" ht="15" customHeight="1" x14ac:dyDescent="0.25">
      <c r="A826" s="423" t="s">
        <v>686</v>
      </c>
      <c r="B826" s="424"/>
      <c r="C826" s="384">
        <v>3572</v>
      </c>
    </row>
    <row r="827" spans="1:3" ht="15" customHeight="1" x14ac:dyDescent="0.25">
      <c r="A827" s="423" t="s">
        <v>687</v>
      </c>
      <c r="B827" s="424"/>
      <c r="C827" s="384">
        <v>63755</v>
      </c>
    </row>
    <row r="828" spans="1:3" ht="14.25" customHeight="1" x14ac:dyDescent="0.25"/>
    <row r="829" spans="1:3" ht="15" customHeight="1" x14ac:dyDescent="0.25">
      <c r="A829" s="429" t="s">
        <v>765</v>
      </c>
      <c r="B829" s="424"/>
      <c r="C829" s="424"/>
    </row>
    <row r="830" spans="1:3" ht="15" customHeight="1" x14ac:dyDescent="0.25">
      <c r="A830" s="429" t="s">
        <v>673</v>
      </c>
      <c r="B830" s="430"/>
      <c r="C830" s="383">
        <v>89999</v>
      </c>
    </row>
    <row r="831" spans="1:3" ht="15" customHeight="1" x14ac:dyDescent="0.25">
      <c r="A831" s="423" t="s">
        <v>674</v>
      </c>
      <c r="B831" s="424"/>
      <c r="C831" s="384">
        <v>5871</v>
      </c>
    </row>
    <row r="832" spans="1:3" ht="15" customHeight="1" x14ac:dyDescent="0.25">
      <c r="A832" s="423" t="s">
        <v>675</v>
      </c>
      <c r="B832" s="424"/>
      <c r="C832" s="384">
        <v>4750</v>
      </c>
    </row>
    <row r="833" spans="1:3" ht="15" customHeight="1" x14ac:dyDescent="0.25">
      <c r="A833" s="423" t="s">
        <v>676</v>
      </c>
      <c r="B833" s="424"/>
      <c r="C833" s="384">
        <v>1121</v>
      </c>
    </row>
    <row r="834" spans="1:3" ht="15" customHeight="1" x14ac:dyDescent="0.25">
      <c r="A834" s="423" t="s">
        <v>677</v>
      </c>
      <c r="B834" s="424"/>
      <c r="C834" s="384">
        <v>50540</v>
      </c>
    </row>
    <row r="835" spans="1:3" ht="15" customHeight="1" x14ac:dyDescent="0.25">
      <c r="A835" s="423" t="s">
        <v>679</v>
      </c>
      <c r="B835" s="424"/>
      <c r="C835" s="384">
        <v>29540</v>
      </c>
    </row>
    <row r="836" spans="1:3" ht="30" customHeight="1" x14ac:dyDescent="0.25">
      <c r="A836" s="423" t="s">
        <v>681</v>
      </c>
      <c r="B836" s="424"/>
      <c r="C836" s="384">
        <v>21000</v>
      </c>
    </row>
    <row r="837" spans="1:3" ht="15" customHeight="1" x14ac:dyDescent="0.25">
      <c r="A837" s="423" t="s">
        <v>685</v>
      </c>
      <c r="B837" s="424"/>
      <c r="C837" s="384">
        <v>7000</v>
      </c>
    </row>
    <row r="838" spans="1:3" ht="15" customHeight="1" x14ac:dyDescent="0.25">
      <c r="A838" s="423" t="s">
        <v>687</v>
      </c>
      <c r="B838" s="424"/>
      <c r="C838" s="384">
        <v>7000</v>
      </c>
    </row>
    <row r="839" spans="1:3" ht="15" customHeight="1" x14ac:dyDescent="0.25">
      <c r="A839" s="423" t="s">
        <v>725</v>
      </c>
      <c r="B839" s="424"/>
      <c r="C839" s="384">
        <v>22580</v>
      </c>
    </row>
    <row r="840" spans="1:3" ht="15" customHeight="1" x14ac:dyDescent="0.25">
      <c r="A840" s="423" t="s">
        <v>726</v>
      </c>
      <c r="B840" s="424"/>
      <c r="C840" s="384">
        <v>22580</v>
      </c>
    </row>
    <row r="841" spans="1:3" x14ac:dyDescent="0.25">
      <c r="A841" s="423" t="s">
        <v>688</v>
      </c>
      <c r="B841" s="424"/>
      <c r="C841" s="384">
        <v>4008</v>
      </c>
    </row>
    <row r="842" spans="1:3" ht="15" customHeight="1" x14ac:dyDescent="0.25">
      <c r="A842" s="423" t="s">
        <v>748</v>
      </c>
      <c r="B842" s="424"/>
      <c r="C842" s="384">
        <v>4008</v>
      </c>
    </row>
    <row r="843" spans="1:3" ht="14.25" customHeight="1" x14ac:dyDescent="0.25"/>
    <row r="844" spans="1:3" ht="15" customHeight="1" x14ac:dyDescent="0.25">
      <c r="A844" s="429" t="s">
        <v>865</v>
      </c>
      <c r="B844" s="424"/>
      <c r="C844" s="424"/>
    </row>
    <row r="845" spans="1:3" ht="15" customHeight="1" x14ac:dyDescent="0.25">
      <c r="A845" s="429" t="s">
        <v>673</v>
      </c>
      <c r="B845" s="430"/>
      <c r="C845" s="383">
        <v>12292</v>
      </c>
    </row>
    <row r="846" spans="1:3" ht="15" customHeight="1" x14ac:dyDescent="0.25">
      <c r="A846" s="423" t="s">
        <v>674</v>
      </c>
      <c r="B846" s="424"/>
      <c r="C846" s="384">
        <v>9222</v>
      </c>
    </row>
    <row r="847" spans="1:3" ht="15" customHeight="1" x14ac:dyDescent="0.25">
      <c r="A847" s="423" t="s">
        <v>675</v>
      </c>
      <c r="B847" s="424"/>
      <c r="C847" s="384">
        <v>7460</v>
      </c>
    </row>
    <row r="848" spans="1:3" ht="15" customHeight="1" x14ac:dyDescent="0.25">
      <c r="A848" s="423" t="s">
        <v>676</v>
      </c>
      <c r="B848" s="424"/>
      <c r="C848" s="384">
        <v>1762</v>
      </c>
    </row>
    <row r="849" spans="1:3" ht="15" customHeight="1" x14ac:dyDescent="0.25">
      <c r="A849" s="423" t="s">
        <v>677</v>
      </c>
      <c r="B849" s="424"/>
      <c r="C849" s="384">
        <v>3070</v>
      </c>
    </row>
    <row r="850" spans="1:3" ht="15" customHeight="1" x14ac:dyDescent="0.25">
      <c r="A850" s="423" t="s">
        <v>679</v>
      </c>
      <c r="B850" s="424"/>
      <c r="C850" s="384">
        <v>2020</v>
      </c>
    </row>
    <row r="851" spans="1:3" ht="30" customHeight="1" x14ac:dyDescent="0.25">
      <c r="A851" s="423" t="s">
        <v>681</v>
      </c>
      <c r="B851" s="424"/>
      <c r="C851" s="384">
        <v>1050</v>
      </c>
    </row>
    <row r="852" spans="1:3" ht="14.25" customHeight="1" x14ac:dyDescent="0.25"/>
    <row r="853" spans="1:3" ht="15" customHeight="1" x14ac:dyDescent="0.25">
      <c r="A853" s="429" t="s">
        <v>766</v>
      </c>
      <c r="B853" s="424"/>
      <c r="C853" s="424"/>
    </row>
    <row r="854" spans="1:3" ht="15" customHeight="1" x14ac:dyDescent="0.25">
      <c r="A854" s="429" t="s">
        <v>673</v>
      </c>
      <c r="B854" s="430"/>
      <c r="C854" s="383">
        <v>4583168</v>
      </c>
    </row>
    <row r="855" spans="1:3" ht="15" customHeight="1" x14ac:dyDescent="0.25">
      <c r="A855" s="423" t="s">
        <v>674</v>
      </c>
      <c r="B855" s="424"/>
      <c r="C855" s="384">
        <v>2256059</v>
      </c>
    </row>
    <row r="856" spans="1:3" ht="15" customHeight="1" x14ac:dyDescent="0.25">
      <c r="A856" s="423" t="s">
        <v>675</v>
      </c>
      <c r="B856" s="424"/>
      <c r="C856" s="384">
        <v>1736373</v>
      </c>
    </row>
    <row r="857" spans="1:3" ht="15" customHeight="1" x14ac:dyDescent="0.25">
      <c r="A857" s="423" t="s">
        <v>676</v>
      </c>
      <c r="B857" s="424"/>
      <c r="C857" s="384">
        <v>519686</v>
      </c>
    </row>
    <row r="858" spans="1:3" ht="15" customHeight="1" x14ac:dyDescent="0.25">
      <c r="A858" s="423" t="s">
        <v>677</v>
      </c>
      <c r="B858" s="424"/>
      <c r="C858" s="384">
        <v>583389</v>
      </c>
    </row>
    <row r="859" spans="1:3" ht="15" customHeight="1" x14ac:dyDescent="0.25">
      <c r="A859" s="423" t="s">
        <v>678</v>
      </c>
      <c r="B859" s="424"/>
      <c r="C859" s="384">
        <v>13668</v>
      </c>
    </row>
    <row r="860" spans="1:3" ht="15" customHeight="1" x14ac:dyDescent="0.25">
      <c r="A860" s="423" t="s">
        <v>679</v>
      </c>
      <c r="B860" s="424"/>
      <c r="C860" s="384">
        <v>351995</v>
      </c>
    </row>
    <row r="861" spans="1:3" ht="30" customHeight="1" x14ac:dyDescent="0.25">
      <c r="A861" s="423" t="s">
        <v>681</v>
      </c>
      <c r="B861" s="424"/>
      <c r="C861" s="384">
        <v>217726</v>
      </c>
    </row>
    <row r="862" spans="1:3" ht="15" customHeight="1" x14ac:dyDescent="0.25">
      <c r="A862" s="423" t="s">
        <v>685</v>
      </c>
      <c r="B862" s="424"/>
      <c r="C862" s="384">
        <v>20513</v>
      </c>
    </row>
    <row r="863" spans="1:3" ht="15" customHeight="1" x14ac:dyDescent="0.25">
      <c r="A863" s="423" t="s">
        <v>687</v>
      </c>
      <c r="B863" s="424"/>
      <c r="C863" s="384">
        <v>20513</v>
      </c>
    </row>
    <row r="864" spans="1:3" ht="15" customHeight="1" x14ac:dyDescent="0.25">
      <c r="A864" s="423" t="s">
        <v>725</v>
      </c>
      <c r="B864" s="424"/>
      <c r="C864" s="384">
        <v>1723207</v>
      </c>
    </row>
    <row r="865" spans="1:3" ht="15" customHeight="1" x14ac:dyDescent="0.25">
      <c r="A865" s="423" t="s">
        <v>726</v>
      </c>
      <c r="B865" s="424"/>
      <c r="C865" s="384">
        <v>563933</v>
      </c>
    </row>
    <row r="866" spans="1:3" ht="15" customHeight="1" x14ac:dyDescent="0.25">
      <c r="A866" s="423" t="s">
        <v>727</v>
      </c>
      <c r="B866" s="424"/>
      <c r="C866" s="384">
        <v>474385</v>
      </c>
    </row>
    <row r="867" spans="1:3" ht="15" customHeight="1" x14ac:dyDescent="0.25">
      <c r="A867" s="423" t="s">
        <v>767</v>
      </c>
      <c r="B867" s="424"/>
      <c r="C867" s="384">
        <v>684889</v>
      </c>
    </row>
    <row r="868" spans="1:3" ht="14.25" customHeight="1" x14ac:dyDescent="0.25"/>
    <row r="869" spans="1:3" ht="15" customHeight="1" x14ac:dyDescent="0.25">
      <c r="A869" s="429" t="s">
        <v>866</v>
      </c>
      <c r="B869" s="424"/>
      <c r="C869" s="424"/>
    </row>
    <row r="870" spans="1:3" ht="15" customHeight="1" x14ac:dyDescent="0.25">
      <c r="A870" s="429" t="s">
        <v>673</v>
      </c>
      <c r="B870" s="430"/>
      <c r="C870" s="383">
        <v>349056</v>
      </c>
    </row>
    <row r="871" spans="1:3" ht="15" customHeight="1" x14ac:dyDescent="0.25">
      <c r="A871" s="423" t="s">
        <v>674</v>
      </c>
      <c r="B871" s="424"/>
      <c r="C871" s="384">
        <v>245212</v>
      </c>
    </row>
    <row r="872" spans="1:3" ht="15" customHeight="1" x14ac:dyDescent="0.25">
      <c r="A872" s="423" t="s">
        <v>675</v>
      </c>
      <c r="B872" s="424"/>
      <c r="C872" s="384">
        <v>198048</v>
      </c>
    </row>
    <row r="873" spans="1:3" ht="15" customHeight="1" x14ac:dyDescent="0.25">
      <c r="A873" s="423" t="s">
        <v>676</v>
      </c>
      <c r="B873" s="424"/>
      <c r="C873" s="384">
        <v>47164</v>
      </c>
    </row>
    <row r="874" spans="1:3" ht="15" customHeight="1" x14ac:dyDescent="0.25">
      <c r="A874" s="423" t="s">
        <v>677</v>
      </c>
      <c r="B874" s="424"/>
      <c r="C874" s="384">
        <v>8113</v>
      </c>
    </row>
    <row r="875" spans="1:3" ht="15" customHeight="1" x14ac:dyDescent="0.25">
      <c r="A875" s="423" t="s">
        <v>678</v>
      </c>
      <c r="B875" s="424"/>
      <c r="C875" s="384">
        <v>134</v>
      </c>
    </row>
    <row r="876" spans="1:3" ht="15" customHeight="1" x14ac:dyDescent="0.25">
      <c r="A876" s="423" t="s">
        <v>679</v>
      </c>
      <c r="B876" s="424"/>
      <c r="C876" s="384">
        <v>5608</v>
      </c>
    </row>
    <row r="877" spans="1:3" ht="30" customHeight="1" x14ac:dyDescent="0.25">
      <c r="A877" s="423" t="s">
        <v>681</v>
      </c>
      <c r="B877" s="424"/>
      <c r="C877" s="384">
        <v>2371</v>
      </c>
    </row>
    <row r="878" spans="1:3" ht="15" customHeight="1" x14ac:dyDescent="0.25">
      <c r="A878" s="423" t="s">
        <v>685</v>
      </c>
      <c r="B878" s="424"/>
      <c r="C878" s="384">
        <v>2900</v>
      </c>
    </row>
    <row r="879" spans="1:3" ht="15" customHeight="1" x14ac:dyDescent="0.25">
      <c r="A879" s="423" t="s">
        <v>687</v>
      </c>
      <c r="B879" s="424"/>
      <c r="C879" s="384">
        <v>2900</v>
      </c>
    </row>
    <row r="880" spans="1:3" ht="15" customHeight="1" x14ac:dyDescent="0.25">
      <c r="A880" s="423" t="s">
        <v>725</v>
      </c>
      <c r="B880" s="424"/>
      <c r="C880" s="384">
        <v>92831</v>
      </c>
    </row>
    <row r="881" spans="1:3" ht="15" customHeight="1" x14ac:dyDescent="0.25">
      <c r="A881" s="423" t="s">
        <v>726</v>
      </c>
      <c r="B881" s="424"/>
      <c r="C881" s="384">
        <v>6000</v>
      </c>
    </row>
    <row r="882" spans="1:3" ht="15" customHeight="1" x14ac:dyDescent="0.25">
      <c r="A882" s="423" t="s">
        <v>727</v>
      </c>
      <c r="B882" s="424"/>
      <c r="C882" s="384">
        <v>24700</v>
      </c>
    </row>
    <row r="883" spans="1:3" ht="15" customHeight="1" x14ac:dyDescent="0.25">
      <c r="A883" s="423" t="s">
        <v>767</v>
      </c>
      <c r="B883" s="424"/>
      <c r="C883" s="384">
        <v>62131</v>
      </c>
    </row>
    <row r="884" spans="1:3" ht="14.25" customHeight="1" x14ac:dyDescent="0.25"/>
    <row r="885" spans="1:3" ht="15" customHeight="1" x14ac:dyDescent="0.25">
      <c r="A885" s="429" t="s">
        <v>768</v>
      </c>
      <c r="B885" s="424"/>
      <c r="C885" s="424"/>
    </row>
    <row r="886" spans="1:3" ht="15" customHeight="1" x14ac:dyDescent="0.25">
      <c r="A886" s="429" t="s">
        <v>673</v>
      </c>
      <c r="B886" s="430"/>
      <c r="C886" s="383">
        <v>84309</v>
      </c>
    </row>
    <row r="887" spans="1:3" ht="15" customHeight="1" x14ac:dyDescent="0.25">
      <c r="A887" s="423" t="s">
        <v>674</v>
      </c>
      <c r="B887" s="424"/>
      <c r="C887" s="384">
        <v>65419</v>
      </c>
    </row>
    <row r="888" spans="1:3" ht="15" customHeight="1" x14ac:dyDescent="0.25">
      <c r="A888" s="423" t="s">
        <v>675</v>
      </c>
      <c r="B888" s="424"/>
      <c r="C888" s="384">
        <v>49866</v>
      </c>
    </row>
    <row r="889" spans="1:3" ht="15" customHeight="1" x14ac:dyDescent="0.25">
      <c r="A889" s="423" t="s">
        <v>676</v>
      </c>
      <c r="B889" s="424"/>
      <c r="C889" s="384">
        <v>15553</v>
      </c>
    </row>
    <row r="890" spans="1:3" ht="15" customHeight="1" x14ac:dyDescent="0.25">
      <c r="A890" s="423" t="s">
        <v>677</v>
      </c>
      <c r="B890" s="424"/>
      <c r="C890" s="384">
        <v>18890</v>
      </c>
    </row>
    <row r="891" spans="1:3" ht="15" customHeight="1" x14ac:dyDescent="0.25">
      <c r="A891" s="423" t="s">
        <v>679</v>
      </c>
      <c r="B891" s="424"/>
      <c r="C891" s="384">
        <v>11250</v>
      </c>
    </row>
    <row r="892" spans="1:3" ht="30" customHeight="1" x14ac:dyDescent="0.25">
      <c r="A892" s="423" t="s">
        <v>681</v>
      </c>
      <c r="B892" s="424"/>
      <c r="C892" s="384">
        <v>7640</v>
      </c>
    </row>
    <row r="893" spans="1:3" ht="14.25" customHeight="1" x14ac:dyDescent="0.25"/>
    <row r="894" spans="1:3" ht="15" customHeight="1" x14ac:dyDescent="0.25">
      <c r="A894" s="429" t="s">
        <v>769</v>
      </c>
      <c r="B894" s="424"/>
      <c r="C894" s="424"/>
    </row>
    <row r="895" spans="1:3" ht="15" customHeight="1" x14ac:dyDescent="0.25">
      <c r="A895" s="429" t="s">
        <v>673</v>
      </c>
      <c r="B895" s="430"/>
      <c r="C895" s="383">
        <v>70444</v>
      </c>
    </row>
    <row r="896" spans="1:3" ht="15" customHeight="1" x14ac:dyDescent="0.25">
      <c r="A896" s="423" t="s">
        <v>674</v>
      </c>
      <c r="B896" s="424"/>
      <c r="C896" s="384">
        <v>57187</v>
      </c>
    </row>
    <row r="897" spans="1:3" ht="15" customHeight="1" x14ac:dyDescent="0.25">
      <c r="A897" s="423" t="s">
        <v>675</v>
      </c>
      <c r="B897" s="424"/>
      <c r="C897" s="384">
        <v>43752</v>
      </c>
    </row>
    <row r="898" spans="1:3" ht="15" customHeight="1" x14ac:dyDescent="0.25">
      <c r="A898" s="423" t="s">
        <v>676</v>
      </c>
      <c r="B898" s="424"/>
      <c r="C898" s="384">
        <v>13435</v>
      </c>
    </row>
    <row r="899" spans="1:3" ht="15" customHeight="1" x14ac:dyDescent="0.25">
      <c r="A899" s="423" t="s">
        <v>677</v>
      </c>
      <c r="B899" s="424"/>
      <c r="C899" s="384">
        <v>13257</v>
      </c>
    </row>
    <row r="900" spans="1:3" ht="15" customHeight="1" x14ac:dyDescent="0.25">
      <c r="A900" s="423" t="s">
        <v>678</v>
      </c>
      <c r="B900" s="424"/>
      <c r="C900" s="384">
        <v>65</v>
      </c>
    </row>
    <row r="901" spans="1:3" ht="15" customHeight="1" x14ac:dyDescent="0.25">
      <c r="A901" s="423" t="s">
        <v>679</v>
      </c>
      <c r="B901" s="424"/>
      <c r="C901" s="384">
        <v>6016</v>
      </c>
    </row>
    <row r="902" spans="1:3" ht="30" customHeight="1" x14ac:dyDescent="0.25">
      <c r="A902" s="423" t="s">
        <v>681</v>
      </c>
      <c r="B902" s="424"/>
      <c r="C902" s="384">
        <v>7176</v>
      </c>
    </row>
    <row r="903" spans="1:3" ht="14.25" customHeight="1" x14ac:dyDescent="0.25"/>
    <row r="904" spans="1:3" ht="15" customHeight="1" x14ac:dyDescent="0.25">
      <c r="A904" s="429" t="s">
        <v>770</v>
      </c>
      <c r="B904" s="424"/>
      <c r="C904" s="424"/>
    </row>
    <row r="905" spans="1:3" ht="15" customHeight="1" x14ac:dyDescent="0.25">
      <c r="A905" s="429" t="s">
        <v>673</v>
      </c>
      <c r="B905" s="430"/>
      <c r="C905" s="383">
        <v>68523</v>
      </c>
    </row>
    <row r="906" spans="1:3" ht="15" customHeight="1" x14ac:dyDescent="0.25">
      <c r="A906" s="423" t="s">
        <v>674</v>
      </c>
      <c r="B906" s="424"/>
      <c r="C906" s="384">
        <v>42614</v>
      </c>
    </row>
    <row r="907" spans="1:3" ht="15" customHeight="1" x14ac:dyDescent="0.25">
      <c r="A907" s="423" t="s">
        <v>675</v>
      </c>
      <c r="B907" s="424"/>
      <c r="C907" s="384">
        <v>32700</v>
      </c>
    </row>
    <row r="908" spans="1:3" ht="15" customHeight="1" x14ac:dyDescent="0.25">
      <c r="A908" s="423" t="s">
        <v>676</v>
      </c>
      <c r="B908" s="424"/>
      <c r="C908" s="384">
        <v>9914</v>
      </c>
    </row>
    <row r="909" spans="1:3" ht="15" customHeight="1" x14ac:dyDescent="0.25">
      <c r="A909" s="423" t="s">
        <v>677</v>
      </c>
      <c r="B909" s="424"/>
      <c r="C909" s="384">
        <v>25559</v>
      </c>
    </row>
    <row r="910" spans="1:3" ht="15" customHeight="1" x14ac:dyDescent="0.25">
      <c r="A910" s="423" t="s">
        <v>678</v>
      </c>
      <c r="B910" s="424"/>
      <c r="C910" s="384">
        <v>64</v>
      </c>
    </row>
    <row r="911" spans="1:3" ht="15" customHeight="1" x14ac:dyDescent="0.25">
      <c r="A911" s="423" t="s">
        <v>679</v>
      </c>
      <c r="B911" s="424"/>
      <c r="C911" s="384">
        <v>13927</v>
      </c>
    </row>
    <row r="912" spans="1:3" ht="30" customHeight="1" x14ac:dyDescent="0.25">
      <c r="A912" s="423" t="s">
        <v>681</v>
      </c>
      <c r="B912" s="424"/>
      <c r="C912" s="384">
        <v>11568</v>
      </c>
    </row>
    <row r="913" spans="1:3" ht="15" customHeight="1" x14ac:dyDescent="0.25">
      <c r="A913" s="423" t="s">
        <v>685</v>
      </c>
      <c r="B913" s="424"/>
      <c r="C913" s="384">
        <v>350</v>
      </c>
    </row>
    <row r="914" spans="1:3" ht="15" customHeight="1" x14ac:dyDescent="0.25">
      <c r="A914" s="423" t="s">
        <v>687</v>
      </c>
      <c r="B914" s="424"/>
      <c r="C914" s="384">
        <v>350</v>
      </c>
    </row>
    <row r="915" spans="1:3" ht="14.25" customHeight="1" x14ac:dyDescent="0.25"/>
    <row r="916" spans="1:3" ht="15" customHeight="1" x14ac:dyDescent="0.25">
      <c r="A916" s="429" t="s">
        <v>771</v>
      </c>
      <c r="B916" s="424"/>
      <c r="C916" s="424"/>
    </row>
    <row r="917" spans="1:3" ht="15" customHeight="1" x14ac:dyDescent="0.25">
      <c r="A917" s="429" t="s">
        <v>673</v>
      </c>
      <c r="B917" s="430"/>
      <c r="C917" s="383">
        <v>111306</v>
      </c>
    </row>
    <row r="918" spans="1:3" ht="15" customHeight="1" x14ac:dyDescent="0.25">
      <c r="A918" s="423" t="s">
        <v>674</v>
      </c>
      <c r="B918" s="424"/>
      <c r="C918" s="384">
        <v>76577</v>
      </c>
    </row>
    <row r="919" spans="1:3" ht="15" customHeight="1" x14ac:dyDescent="0.25">
      <c r="A919" s="423" t="s">
        <v>675</v>
      </c>
      <c r="B919" s="424"/>
      <c r="C919" s="384">
        <v>58868</v>
      </c>
    </row>
    <row r="920" spans="1:3" ht="15" customHeight="1" x14ac:dyDescent="0.25">
      <c r="A920" s="423" t="s">
        <v>676</v>
      </c>
      <c r="B920" s="424"/>
      <c r="C920" s="384">
        <v>17709</v>
      </c>
    </row>
    <row r="921" spans="1:3" ht="15" customHeight="1" x14ac:dyDescent="0.25">
      <c r="A921" s="423" t="s">
        <v>677</v>
      </c>
      <c r="B921" s="424"/>
      <c r="C921" s="384">
        <v>33629</v>
      </c>
    </row>
    <row r="922" spans="1:3" ht="15" customHeight="1" x14ac:dyDescent="0.25">
      <c r="A922" s="423" t="s">
        <v>678</v>
      </c>
      <c r="B922" s="424"/>
      <c r="C922" s="384">
        <v>442</v>
      </c>
    </row>
    <row r="923" spans="1:3" ht="15" customHeight="1" x14ac:dyDescent="0.25">
      <c r="A923" s="423" t="s">
        <v>679</v>
      </c>
      <c r="B923" s="424"/>
      <c r="C923" s="384">
        <v>20668</v>
      </c>
    </row>
    <row r="924" spans="1:3" ht="30" customHeight="1" x14ac:dyDescent="0.25">
      <c r="A924" s="423" t="s">
        <v>681</v>
      </c>
      <c r="B924" s="424"/>
      <c r="C924" s="384">
        <v>12519</v>
      </c>
    </row>
    <row r="925" spans="1:3" ht="15" customHeight="1" x14ac:dyDescent="0.25">
      <c r="A925" s="423" t="s">
        <v>685</v>
      </c>
      <c r="B925" s="424"/>
      <c r="C925" s="384">
        <v>1100</v>
      </c>
    </row>
    <row r="926" spans="1:3" ht="15" customHeight="1" x14ac:dyDescent="0.25">
      <c r="A926" s="423" t="s">
        <v>687</v>
      </c>
      <c r="B926" s="424"/>
      <c r="C926" s="384">
        <v>1100</v>
      </c>
    </row>
    <row r="927" spans="1:3" ht="14.25" customHeight="1" x14ac:dyDescent="0.25"/>
    <row r="928" spans="1:3" ht="15" customHeight="1" x14ac:dyDescent="0.25">
      <c r="A928" s="429" t="s">
        <v>867</v>
      </c>
      <c r="B928" s="424"/>
      <c r="C928" s="424"/>
    </row>
    <row r="929" spans="1:3" ht="15" customHeight="1" x14ac:dyDescent="0.25">
      <c r="A929" s="429" t="s">
        <v>673</v>
      </c>
      <c r="B929" s="430"/>
      <c r="C929" s="383">
        <v>5283</v>
      </c>
    </row>
    <row r="930" spans="1:3" ht="15" customHeight="1" x14ac:dyDescent="0.25">
      <c r="A930" s="423" t="s">
        <v>674</v>
      </c>
      <c r="B930" s="424"/>
      <c r="C930" s="384">
        <v>2457</v>
      </c>
    </row>
    <row r="931" spans="1:3" ht="15" customHeight="1" x14ac:dyDescent="0.25">
      <c r="A931" s="423" t="s">
        <v>675</v>
      </c>
      <c r="B931" s="424"/>
      <c r="C931" s="384">
        <v>1988</v>
      </c>
    </row>
    <row r="932" spans="1:3" ht="15" customHeight="1" x14ac:dyDescent="0.25">
      <c r="A932" s="423" t="s">
        <v>676</v>
      </c>
      <c r="B932" s="424"/>
      <c r="C932" s="384">
        <v>469</v>
      </c>
    </row>
    <row r="933" spans="1:3" ht="15" customHeight="1" x14ac:dyDescent="0.25">
      <c r="A933" s="423" t="s">
        <v>677</v>
      </c>
      <c r="B933" s="424"/>
      <c r="C933" s="384">
        <v>2826</v>
      </c>
    </row>
    <row r="934" spans="1:3" ht="15" customHeight="1" x14ac:dyDescent="0.25">
      <c r="A934" s="423" t="s">
        <v>678</v>
      </c>
      <c r="B934" s="424"/>
      <c r="C934" s="384">
        <v>105</v>
      </c>
    </row>
    <row r="935" spans="1:3" ht="15" customHeight="1" x14ac:dyDescent="0.25">
      <c r="A935" s="423" t="s">
        <v>679</v>
      </c>
      <c r="B935" s="424"/>
      <c r="C935" s="384">
        <v>2721</v>
      </c>
    </row>
    <row r="936" spans="1:3" ht="14.25" customHeight="1" x14ac:dyDescent="0.25"/>
    <row r="937" spans="1:3" ht="15" customHeight="1" x14ac:dyDescent="0.25">
      <c r="A937" s="429" t="s">
        <v>886</v>
      </c>
      <c r="B937" s="424"/>
      <c r="C937" s="424"/>
    </row>
    <row r="938" spans="1:3" ht="15" customHeight="1" x14ac:dyDescent="0.25">
      <c r="A938" s="429" t="s">
        <v>673</v>
      </c>
      <c r="B938" s="430"/>
      <c r="C938" s="383">
        <v>265470</v>
      </c>
    </row>
    <row r="939" spans="1:3" ht="15" customHeight="1" x14ac:dyDescent="0.25">
      <c r="A939" s="423" t="s">
        <v>674</v>
      </c>
      <c r="B939" s="424"/>
      <c r="C939" s="384">
        <v>233946</v>
      </c>
    </row>
    <row r="940" spans="1:3" ht="15" customHeight="1" x14ac:dyDescent="0.25">
      <c r="A940" s="423" t="s">
        <v>675</v>
      </c>
      <c r="B940" s="424"/>
      <c r="C940" s="384">
        <v>178352</v>
      </c>
    </row>
    <row r="941" spans="1:3" ht="15" customHeight="1" x14ac:dyDescent="0.25">
      <c r="A941" s="423" t="s">
        <v>676</v>
      </c>
      <c r="B941" s="424"/>
      <c r="C941" s="384">
        <v>55594</v>
      </c>
    </row>
    <row r="942" spans="1:3" ht="15" customHeight="1" x14ac:dyDescent="0.25">
      <c r="A942" s="423" t="s">
        <v>677</v>
      </c>
      <c r="B942" s="424"/>
      <c r="C942" s="384">
        <v>30074</v>
      </c>
    </row>
    <row r="943" spans="1:3" ht="15" customHeight="1" x14ac:dyDescent="0.25">
      <c r="A943" s="423" t="s">
        <v>678</v>
      </c>
      <c r="B943" s="424"/>
      <c r="C943" s="384">
        <v>220</v>
      </c>
    </row>
    <row r="944" spans="1:3" ht="15" customHeight="1" x14ac:dyDescent="0.25">
      <c r="A944" s="423" t="s">
        <v>679</v>
      </c>
      <c r="B944" s="424"/>
      <c r="C944" s="384">
        <v>25320</v>
      </c>
    </row>
    <row r="945" spans="1:3" ht="30" customHeight="1" x14ac:dyDescent="0.25">
      <c r="A945" s="423" t="s">
        <v>681</v>
      </c>
      <c r="B945" s="424"/>
      <c r="C945" s="384">
        <v>4534</v>
      </c>
    </row>
    <row r="946" spans="1:3" ht="15" customHeight="1" x14ac:dyDescent="0.25">
      <c r="A946" s="423" t="s">
        <v>685</v>
      </c>
      <c r="B946" s="424"/>
      <c r="C946" s="384">
        <v>1450</v>
      </c>
    </row>
    <row r="947" spans="1:3" ht="15" customHeight="1" x14ac:dyDescent="0.25">
      <c r="A947" s="423" t="s">
        <v>687</v>
      </c>
      <c r="B947" s="424"/>
      <c r="C947" s="384">
        <v>1450</v>
      </c>
    </row>
    <row r="948" spans="1:3" ht="14.25" customHeight="1" x14ac:dyDescent="0.25"/>
    <row r="949" spans="1:3" ht="15" customHeight="1" x14ac:dyDescent="0.25">
      <c r="A949" s="429" t="s">
        <v>772</v>
      </c>
      <c r="B949" s="424"/>
      <c r="C949" s="424"/>
    </row>
    <row r="950" spans="1:3" ht="15" customHeight="1" x14ac:dyDescent="0.25">
      <c r="A950" s="429" t="s">
        <v>673</v>
      </c>
      <c r="B950" s="430"/>
      <c r="C950" s="383">
        <v>154065</v>
      </c>
    </row>
    <row r="951" spans="1:3" ht="15" customHeight="1" x14ac:dyDescent="0.25">
      <c r="A951" s="423" t="s">
        <v>725</v>
      </c>
      <c r="B951" s="424"/>
      <c r="C951" s="384">
        <v>154065</v>
      </c>
    </row>
    <row r="952" spans="1:3" ht="15" customHeight="1" x14ac:dyDescent="0.25">
      <c r="A952" s="423" t="s">
        <v>767</v>
      </c>
      <c r="B952" s="424"/>
      <c r="C952" s="384">
        <v>154065</v>
      </c>
    </row>
    <row r="953" spans="1:3" ht="14.25" customHeight="1" x14ac:dyDescent="0.25"/>
    <row r="954" spans="1:3" ht="15" customHeight="1" x14ac:dyDescent="0.25">
      <c r="A954" s="429" t="s">
        <v>885</v>
      </c>
      <c r="B954" s="424"/>
      <c r="C954" s="424"/>
    </row>
    <row r="955" spans="1:3" ht="15" customHeight="1" x14ac:dyDescent="0.25">
      <c r="A955" s="429" t="s">
        <v>673</v>
      </c>
      <c r="B955" s="430"/>
      <c r="C955" s="383">
        <v>598335</v>
      </c>
    </row>
    <row r="956" spans="1:3" ht="15" customHeight="1" x14ac:dyDescent="0.25">
      <c r="A956" s="423" t="s">
        <v>674</v>
      </c>
      <c r="B956" s="424"/>
      <c r="C956" s="384">
        <v>2846</v>
      </c>
    </row>
    <row r="957" spans="1:3" ht="15" customHeight="1" x14ac:dyDescent="0.25">
      <c r="A957" s="423" t="s">
        <v>675</v>
      </c>
      <c r="B957" s="424"/>
      <c r="C957" s="384">
        <v>2303</v>
      </c>
    </row>
    <row r="958" spans="1:3" ht="15" customHeight="1" x14ac:dyDescent="0.25">
      <c r="A958" s="423" t="s">
        <v>676</v>
      </c>
      <c r="B958" s="424"/>
      <c r="C958" s="384">
        <v>543</v>
      </c>
    </row>
    <row r="959" spans="1:3" ht="15" customHeight="1" x14ac:dyDescent="0.25">
      <c r="A959" s="423" t="s">
        <v>725</v>
      </c>
      <c r="B959" s="424"/>
      <c r="C959" s="384">
        <v>595489</v>
      </c>
    </row>
    <row r="960" spans="1:3" ht="15" customHeight="1" x14ac:dyDescent="0.25">
      <c r="A960" s="423" t="s">
        <v>726</v>
      </c>
      <c r="B960" s="424"/>
      <c r="C960" s="384">
        <v>119927</v>
      </c>
    </row>
    <row r="961" spans="1:3" ht="15" customHeight="1" x14ac:dyDescent="0.25">
      <c r="A961" s="423" t="s">
        <v>727</v>
      </c>
      <c r="B961" s="424"/>
      <c r="C961" s="384">
        <v>32400</v>
      </c>
    </row>
    <row r="962" spans="1:3" ht="15" customHeight="1" x14ac:dyDescent="0.25">
      <c r="A962" s="423" t="s">
        <v>767</v>
      </c>
      <c r="B962" s="424"/>
      <c r="C962" s="384">
        <v>443162</v>
      </c>
    </row>
    <row r="963" spans="1:3" ht="14.25" customHeight="1" x14ac:dyDescent="0.25"/>
    <row r="964" spans="1:3" ht="15" customHeight="1" x14ac:dyDescent="0.25">
      <c r="A964" s="429" t="s">
        <v>773</v>
      </c>
      <c r="B964" s="424"/>
      <c r="C964" s="424"/>
    </row>
    <row r="965" spans="1:3" ht="15" customHeight="1" x14ac:dyDescent="0.25">
      <c r="A965" s="429" t="s">
        <v>673</v>
      </c>
      <c r="B965" s="430"/>
      <c r="C965" s="383">
        <v>168978</v>
      </c>
    </row>
    <row r="966" spans="1:3" ht="15" customHeight="1" x14ac:dyDescent="0.25">
      <c r="A966" s="423" t="s">
        <v>674</v>
      </c>
      <c r="B966" s="424"/>
      <c r="C966" s="384">
        <v>142842</v>
      </c>
    </row>
    <row r="967" spans="1:3" ht="15" customHeight="1" x14ac:dyDescent="0.25">
      <c r="A967" s="423" t="s">
        <v>675</v>
      </c>
      <c r="B967" s="424"/>
      <c r="C967" s="384">
        <v>108878</v>
      </c>
    </row>
    <row r="968" spans="1:3" ht="15" customHeight="1" x14ac:dyDescent="0.25">
      <c r="A968" s="423" t="s">
        <v>676</v>
      </c>
      <c r="B968" s="424"/>
      <c r="C968" s="384">
        <v>33964</v>
      </c>
    </row>
    <row r="969" spans="1:3" ht="15" customHeight="1" x14ac:dyDescent="0.25">
      <c r="A969" s="423" t="s">
        <v>677</v>
      </c>
      <c r="B969" s="424"/>
      <c r="C969" s="384">
        <v>24505</v>
      </c>
    </row>
    <row r="970" spans="1:3" ht="15" customHeight="1" x14ac:dyDescent="0.25">
      <c r="A970" s="423" t="s">
        <v>678</v>
      </c>
      <c r="B970" s="424"/>
      <c r="C970" s="384">
        <v>1423</v>
      </c>
    </row>
    <row r="971" spans="1:3" ht="15" customHeight="1" x14ac:dyDescent="0.25">
      <c r="A971" s="423" t="s">
        <v>679</v>
      </c>
      <c r="B971" s="424"/>
      <c r="C971" s="384">
        <v>17298</v>
      </c>
    </row>
    <row r="972" spans="1:3" ht="30" customHeight="1" x14ac:dyDescent="0.25">
      <c r="A972" s="423" t="s">
        <v>681</v>
      </c>
      <c r="B972" s="424"/>
      <c r="C972" s="384">
        <v>5784</v>
      </c>
    </row>
    <row r="973" spans="1:3" ht="15" customHeight="1" x14ac:dyDescent="0.25">
      <c r="A973" s="423" t="s">
        <v>685</v>
      </c>
      <c r="B973" s="424"/>
      <c r="C973" s="384">
        <v>1631</v>
      </c>
    </row>
    <row r="974" spans="1:3" ht="15" customHeight="1" x14ac:dyDescent="0.25">
      <c r="A974" s="423" t="s">
        <v>687</v>
      </c>
      <c r="B974" s="424"/>
      <c r="C974" s="384">
        <v>1631</v>
      </c>
    </row>
    <row r="975" spans="1:3" ht="14.25" customHeight="1" x14ac:dyDescent="0.25"/>
    <row r="976" spans="1:3" ht="28.5" customHeight="1" x14ac:dyDescent="0.25">
      <c r="A976" s="429" t="s">
        <v>774</v>
      </c>
      <c r="B976" s="424"/>
      <c r="C976" s="424"/>
    </row>
    <row r="977" spans="1:3" ht="15" customHeight="1" x14ac:dyDescent="0.25">
      <c r="A977" s="429" t="s">
        <v>673</v>
      </c>
      <c r="B977" s="430"/>
      <c r="C977" s="383">
        <v>12047</v>
      </c>
    </row>
    <row r="978" spans="1:3" ht="15" customHeight="1" x14ac:dyDescent="0.25">
      <c r="A978" s="423" t="s">
        <v>674</v>
      </c>
      <c r="B978" s="424"/>
      <c r="C978" s="384">
        <v>2046</v>
      </c>
    </row>
    <row r="979" spans="1:3" ht="15" customHeight="1" x14ac:dyDescent="0.25">
      <c r="A979" s="423" t="s">
        <v>675</v>
      </c>
      <c r="B979" s="424"/>
      <c r="C979" s="384">
        <v>1655</v>
      </c>
    </row>
    <row r="980" spans="1:3" ht="15" customHeight="1" x14ac:dyDescent="0.25">
      <c r="A980" s="423" t="s">
        <v>676</v>
      </c>
      <c r="B980" s="424"/>
      <c r="C980" s="384">
        <v>391</v>
      </c>
    </row>
    <row r="981" spans="1:3" ht="15" customHeight="1" x14ac:dyDescent="0.25">
      <c r="A981" s="423" t="s">
        <v>677</v>
      </c>
      <c r="B981" s="424"/>
      <c r="C981" s="384">
        <v>10001</v>
      </c>
    </row>
    <row r="982" spans="1:3" ht="15" customHeight="1" x14ac:dyDescent="0.25">
      <c r="A982" s="423" t="s">
        <v>679</v>
      </c>
      <c r="B982" s="424"/>
      <c r="C982" s="384">
        <v>10001</v>
      </c>
    </row>
    <row r="983" spans="1:3" ht="14.25" customHeight="1" x14ac:dyDescent="0.25"/>
    <row r="984" spans="1:3" ht="15" customHeight="1" x14ac:dyDescent="0.25">
      <c r="A984" s="429" t="s">
        <v>775</v>
      </c>
      <c r="B984" s="424"/>
      <c r="C984" s="424"/>
    </row>
    <row r="985" spans="1:3" ht="15" customHeight="1" x14ac:dyDescent="0.25">
      <c r="A985" s="429" t="s">
        <v>673</v>
      </c>
      <c r="B985" s="430"/>
      <c r="C985" s="383">
        <v>55186</v>
      </c>
    </row>
    <row r="986" spans="1:3" ht="15" customHeight="1" x14ac:dyDescent="0.25">
      <c r="A986" s="423" t="s">
        <v>674</v>
      </c>
      <c r="B986" s="424"/>
      <c r="C986" s="384">
        <v>1505</v>
      </c>
    </row>
    <row r="987" spans="1:3" ht="15" customHeight="1" x14ac:dyDescent="0.25">
      <c r="A987" s="423" t="s">
        <v>675</v>
      </c>
      <c r="B987" s="424"/>
      <c r="C987" s="384">
        <v>1218</v>
      </c>
    </row>
    <row r="988" spans="1:3" ht="15" customHeight="1" x14ac:dyDescent="0.25">
      <c r="A988" s="423" t="s">
        <v>676</v>
      </c>
      <c r="B988" s="424"/>
      <c r="C988" s="384">
        <v>287</v>
      </c>
    </row>
    <row r="989" spans="1:3" ht="15" customHeight="1" x14ac:dyDescent="0.25">
      <c r="A989" s="423" t="s">
        <v>677</v>
      </c>
      <c r="B989" s="424"/>
      <c r="C989" s="384">
        <v>20000</v>
      </c>
    </row>
    <row r="990" spans="1:3" ht="15" customHeight="1" x14ac:dyDescent="0.25">
      <c r="A990" s="423" t="s">
        <v>679</v>
      </c>
      <c r="B990" s="424"/>
      <c r="C990" s="384">
        <v>18000</v>
      </c>
    </row>
    <row r="991" spans="1:3" ht="30" customHeight="1" x14ac:dyDescent="0.25">
      <c r="A991" s="423" t="s">
        <v>681</v>
      </c>
      <c r="B991" s="424"/>
      <c r="C991" s="384">
        <v>2000</v>
      </c>
    </row>
    <row r="992" spans="1:3" ht="15" customHeight="1" x14ac:dyDescent="0.25">
      <c r="A992" s="423" t="s">
        <v>725</v>
      </c>
      <c r="B992" s="424"/>
      <c r="C992" s="384">
        <v>33681</v>
      </c>
    </row>
    <row r="993" spans="1:3" ht="15" customHeight="1" x14ac:dyDescent="0.25">
      <c r="A993" s="423" t="s">
        <v>726</v>
      </c>
      <c r="B993" s="424"/>
      <c r="C993" s="384">
        <v>33681</v>
      </c>
    </row>
    <row r="994" spans="1:3" ht="14.25" customHeight="1" x14ac:dyDescent="0.25"/>
    <row r="995" spans="1:3" ht="15" customHeight="1" x14ac:dyDescent="0.25">
      <c r="A995" s="429" t="s">
        <v>776</v>
      </c>
      <c r="B995" s="424"/>
      <c r="C995" s="424"/>
    </row>
    <row r="996" spans="1:3" ht="15" customHeight="1" x14ac:dyDescent="0.25">
      <c r="A996" s="429" t="s">
        <v>673</v>
      </c>
      <c r="B996" s="430"/>
      <c r="C996" s="383">
        <v>500000</v>
      </c>
    </row>
    <row r="997" spans="1:3" ht="15" customHeight="1" x14ac:dyDescent="0.25">
      <c r="A997" s="423" t="s">
        <v>725</v>
      </c>
      <c r="B997" s="424"/>
      <c r="C997" s="384">
        <v>500000</v>
      </c>
    </row>
    <row r="998" spans="1:3" ht="15" customHeight="1" x14ac:dyDescent="0.25">
      <c r="A998" s="423" t="s">
        <v>726</v>
      </c>
      <c r="B998" s="424"/>
      <c r="C998" s="384">
        <v>95000</v>
      </c>
    </row>
    <row r="999" spans="1:3" ht="15" customHeight="1" x14ac:dyDescent="0.25">
      <c r="A999" s="423" t="s">
        <v>727</v>
      </c>
      <c r="B999" s="424"/>
      <c r="C999" s="384">
        <v>405000</v>
      </c>
    </row>
    <row r="1000" spans="1:3" ht="14.25" customHeight="1" x14ac:dyDescent="0.25"/>
    <row r="1001" spans="1:3" ht="15" customHeight="1" x14ac:dyDescent="0.25">
      <c r="A1001" s="429" t="s">
        <v>777</v>
      </c>
      <c r="B1001" s="424"/>
      <c r="C1001" s="424"/>
    </row>
    <row r="1002" spans="1:3" ht="15" customHeight="1" x14ac:dyDescent="0.25">
      <c r="A1002" s="429" t="s">
        <v>673</v>
      </c>
      <c r="B1002" s="430"/>
      <c r="C1002" s="383">
        <v>9033</v>
      </c>
    </row>
    <row r="1003" spans="1:3" ht="15" customHeight="1" x14ac:dyDescent="0.25">
      <c r="A1003" s="423" t="s">
        <v>677</v>
      </c>
      <c r="B1003" s="424"/>
      <c r="C1003" s="384">
        <v>1748</v>
      </c>
    </row>
    <row r="1004" spans="1:3" ht="15" customHeight="1" x14ac:dyDescent="0.25">
      <c r="A1004" s="423" t="s">
        <v>679</v>
      </c>
      <c r="B1004" s="424"/>
      <c r="C1004" s="384">
        <v>1061</v>
      </c>
    </row>
    <row r="1005" spans="1:3" ht="30" customHeight="1" x14ac:dyDescent="0.25">
      <c r="A1005" s="423" t="s">
        <v>681</v>
      </c>
      <c r="B1005" s="424"/>
      <c r="C1005" s="384">
        <v>687</v>
      </c>
    </row>
    <row r="1006" spans="1:3" ht="15" customHeight="1" x14ac:dyDescent="0.25">
      <c r="A1006" s="423" t="s">
        <v>725</v>
      </c>
      <c r="B1006" s="424"/>
      <c r="C1006" s="384">
        <v>7285</v>
      </c>
    </row>
    <row r="1007" spans="1:3" ht="15" customHeight="1" x14ac:dyDescent="0.25">
      <c r="A1007" s="423" t="s">
        <v>727</v>
      </c>
      <c r="B1007" s="424"/>
      <c r="C1007" s="384">
        <v>7285</v>
      </c>
    </row>
    <row r="1008" spans="1:3" ht="14.25" customHeight="1" x14ac:dyDescent="0.25"/>
    <row r="1009" spans="1:3" ht="15" customHeight="1" x14ac:dyDescent="0.25">
      <c r="A1009" s="429" t="s">
        <v>778</v>
      </c>
      <c r="B1009" s="424"/>
      <c r="C1009" s="424"/>
    </row>
    <row r="1010" spans="1:3" ht="15" customHeight="1" x14ac:dyDescent="0.25">
      <c r="A1010" s="429" t="s">
        <v>673</v>
      </c>
      <c r="B1010" s="430"/>
      <c r="C1010" s="383">
        <v>83031</v>
      </c>
    </row>
    <row r="1011" spans="1:3" ht="15" customHeight="1" x14ac:dyDescent="0.25">
      <c r="A1011" s="423" t="s">
        <v>725</v>
      </c>
      <c r="B1011" s="424"/>
      <c r="C1011" s="384">
        <v>83031</v>
      </c>
    </row>
    <row r="1012" spans="1:3" ht="15" customHeight="1" x14ac:dyDescent="0.25">
      <c r="A1012" s="423" t="s">
        <v>726</v>
      </c>
      <c r="B1012" s="424"/>
      <c r="C1012" s="384">
        <v>57500</v>
      </c>
    </row>
    <row r="1013" spans="1:3" ht="15" customHeight="1" x14ac:dyDescent="0.25">
      <c r="A1013" s="423" t="s">
        <v>767</v>
      </c>
      <c r="B1013" s="424"/>
      <c r="C1013" s="384">
        <v>25531</v>
      </c>
    </row>
    <row r="1014" spans="1:3" ht="14.25" customHeight="1" x14ac:dyDescent="0.25"/>
    <row r="1015" spans="1:3" ht="15" customHeight="1" x14ac:dyDescent="0.25">
      <c r="A1015" s="429" t="s">
        <v>779</v>
      </c>
      <c r="B1015" s="424"/>
      <c r="C1015" s="424"/>
    </row>
    <row r="1016" spans="1:3" ht="15" customHeight="1" x14ac:dyDescent="0.25">
      <c r="A1016" s="429" t="s">
        <v>673</v>
      </c>
      <c r="B1016" s="430"/>
      <c r="C1016" s="383">
        <v>84456</v>
      </c>
    </row>
    <row r="1017" spans="1:3" ht="15" customHeight="1" x14ac:dyDescent="0.25">
      <c r="A1017" s="423" t="s">
        <v>674</v>
      </c>
      <c r="B1017" s="424"/>
      <c r="C1017" s="384">
        <v>41307</v>
      </c>
    </row>
    <row r="1018" spans="1:3" ht="15" customHeight="1" x14ac:dyDescent="0.25">
      <c r="A1018" s="423" t="s">
        <v>675</v>
      </c>
      <c r="B1018" s="424"/>
      <c r="C1018" s="384">
        <v>31940</v>
      </c>
    </row>
    <row r="1019" spans="1:3" ht="15" customHeight="1" x14ac:dyDescent="0.25">
      <c r="A1019" s="423" t="s">
        <v>676</v>
      </c>
      <c r="B1019" s="424"/>
      <c r="C1019" s="384">
        <v>9367</v>
      </c>
    </row>
    <row r="1020" spans="1:3" ht="15" customHeight="1" x14ac:dyDescent="0.25">
      <c r="A1020" s="423" t="s">
        <v>677</v>
      </c>
      <c r="B1020" s="424"/>
      <c r="C1020" s="384">
        <v>42049</v>
      </c>
    </row>
    <row r="1021" spans="1:3" ht="15" customHeight="1" x14ac:dyDescent="0.25">
      <c r="A1021" s="423" t="s">
        <v>678</v>
      </c>
      <c r="B1021" s="424"/>
      <c r="C1021" s="384">
        <v>193</v>
      </c>
    </row>
    <row r="1022" spans="1:3" ht="15" customHeight="1" x14ac:dyDescent="0.25">
      <c r="A1022" s="423" t="s">
        <v>679</v>
      </c>
      <c r="B1022" s="424"/>
      <c r="C1022" s="384">
        <v>19160</v>
      </c>
    </row>
    <row r="1023" spans="1:3" ht="30" customHeight="1" x14ac:dyDescent="0.25">
      <c r="A1023" s="423" t="s">
        <v>681</v>
      </c>
      <c r="B1023" s="424"/>
      <c r="C1023" s="384">
        <v>22696</v>
      </c>
    </row>
    <row r="1024" spans="1:3" ht="15" customHeight="1" x14ac:dyDescent="0.25">
      <c r="A1024" s="423" t="s">
        <v>685</v>
      </c>
      <c r="B1024" s="424"/>
      <c r="C1024" s="384">
        <v>1100</v>
      </c>
    </row>
    <row r="1025" spans="1:3" ht="15" customHeight="1" x14ac:dyDescent="0.25">
      <c r="A1025" s="423" t="s">
        <v>687</v>
      </c>
      <c r="B1025" s="424"/>
      <c r="C1025" s="384">
        <v>1100</v>
      </c>
    </row>
    <row r="1026" spans="1:3" ht="14.25" customHeight="1" x14ac:dyDescent="0.25"/>
    <row r="1027" spans="1:3" ht="15" customHeight="1" x14ac:dyDescent="0.25">
      <c r="A1027" s="429" t="s">
        <v>780</v>
      </c>
      <c r="B1027" s="424"/>
      <c r="C1027" s="424"/>
    </row>
    <row r="1028" spans="1:3" ht="15" customHeight="1" x14ac:dyDescent="0.25">
      <c r="A1028" s="429" t="s">
        <v>673</v>
      </c>
      <c r="B1028" s="430"/>
      <c r="C1028" s="383">
        <v>617082</v>
      </c>
    </row>
    <row r="1029" spans="1:3" ht="15" customHeight="1" x14ac:dyDescent="0.25">
      <c r="A1029" s="423" t="s">
        <v>674</v>
      </c>
      <c r="B1029" s="424"/>
      <c r="C1029" s="384">
        <v>444156</v>
      </c>
    </row>
    <row r="1030" spans="1:3" ht="15" customHeight="1" x14ac:dyDescent="0.25">
      <c r="A1030" s="423" t="s">
        <v>675</v>
      </c>
      <c r="B1030" s="424"/>
      <c r="C1030" s="384">
        <v>341354</v>
      </c>
    </row>
    <row r="1031" spans="1:3" ht="15" customHeight="1" x14ac:dyDescent="0.25">
      <c r="A1031" s="423" t="s">
        <v>676</v>
      </c>
      <c r="B1031" s="424"/>
      <c r="C1031" s="384">
        <v>102802</v>
      </c>
    </row>
    <row r="1032" spans="1:3" ht="15" customHeight="1" x14ac:dyDescent="0.25">
      <c r="A1032" s="423" t="s">
        <v>677</v>
      </c>
      <c r="B1032" s="424"/>
      <c r="C1032" s="384">
        <v>165929</v>
      </c>
    </row>
    <row r="1033" spans="1:3" ht="15" customHeight="1" x14ac:dyDescent="0.25">
      <c r="A1033" s="423" t="s">
        <v>678</v>
      </c>
      <c r="B1033" s="424"/>
      <c r="C1033" s="384">
        <v>1921</v>
      </c>
    </row>
    <row r="1034" spans="1:3" ht="15" customHeight="1" x14ac:dyDescent="0.25">
      <c r="A1034" s="423" t="s">
        <v>679</v>
      </c>
      <c r="B1034" s="424"/>
      <c r="C1034" s="384">
        <v>69370</v>
      </c>
    </row>
    <row r="1035" spans="1:3" ht="30" customHeight="1" x14ac:dyDescent="0.25">
      <c r="A1035" s="423" t="s">
        <v>681</v>
      </c>
      <c r="B1035" s="424"/>
      <c r="C1035" s="384">
        <v>94638</v>
      </c>
    </row>
    <row r="1036" spans="1:3" ht="15" customHeight="1" x14ac:dyDescent="0.25">
      <c r="A1036" s="423" t="s">
        <v>685</v>
      </c>
      <c r="B1036" s="424"/>
      <c r="C1036" s="384">
        <v>4372</v>
      </c>
    </row>
    <row r="1037" spans="1:3" ht="15" customHeight="1" x14ac:dyDescent="0.25">
      <c r="A1037" s="423" t="s">
        <v>687</v>
      </c>
      <c r="B1037" s="424"/>
      <c r="C1037" s="384">
        <v>4372</v>
      </c>
    </row>
    <row r="1038" spans="1:3" ht="15" customHeight="1" x14ac:dyDescent="0.25">
      <c r="A1038" s="423" t="s">
        <v>725</v>
      </c>
      <c r="B1038" s="424"/>
      <c r="C1038" s="384">
        <v>2625</v>
      </c>
    </row>
    <row r="1039" spans="1:3" ht="15" customHeight="1" x14ac:dyDescent="0.25">
      <c r="A1039" s="423" t="s">
        <v>726</v>
      </c>
      <c r="B1039" s="424"/>
      <c r="C1039" s="384">
        <v>2625</v>
      </c>
    </row>
    <row r="1040" spans="1:3" ht="14.25" customHeight="1" x14ac:dyDescent="0.25"/>
    <row r="1041" spans="1:3" ht="15" customHeight="1" x14ac:dyDescent="0.25">
      <c r="A1041" s="429" t="s">
        <v>781</v>
      </c>
      <c r="B1041" s="424"/>
      <c r="C1041" s="424"/>
    </row>
    <row r="1042" spans="1:3" ht="15" customHeight="1" x14ac:dyDescent="0.25">
      <c r="A1042" s="429" t="s">
        <v>673</v>
      </c>
      <c r="B1042" s="430"/>
      <c r="C1042" s="383">
        <v>15200</v>
      </c>
    </row>
    <row r="1043" spans="1:3" ht="15" customHeight="1" x14ac:dyDescent="0.25">
      <c r="A1043" s="423" t="s">
        <v>674</v>
      </c>
      <c r="B1043" s="424"/>
      <c r="C1043" s="384">
        <v>6772</v>
      </c>
    </row>
    <row r="1044" spans="1:3" ht="15" customHeight="1" x14ac:dyDescent="0.25">
      <c r="A1044" s="423" t="s">
        <v>675</v>
      </c>
      <c r="B1044" s="424"/>
      <c r="C1044" s="384">
        <v>5177</v>
      </c>
    </row>
    <row r="1045" spans="1:3" ht="15" customHeight="1" x14ac:dyDescent="0.25">
      <c r="A1045" s="423" t="s">
        <v>676</v>
      </c>
      <c r="B1045" s="424"/>
      <c r="C1045" s="384">
        <v>1595</v>
      </c>
    </row>
    <row r="1046" spans="1:3" ht="15" customHeight="1" x14ac:dyDescent="0.25">
      <c r="A1046" s="423" t="s">
        <v>677</v>
      </c>
      <c r="B1046" s="424"/>
      <c r="C1046" s="384">
        <v>8078</v>
      </c>
    </row>
    <row r="1047" spans="1:3" ht="15" customHeight="1" x14ac:dyDescent="0.25">
      <c r="A1047" s="423" t="s">
        <v>679</v>
      </c>
      <c r="B1047" s="424"/>
      <c r="C1047" s="384">
        <v>6545</v>
      </c>
    </row>
    <row r="1048" spans="1:3" ht="30" customHeight="1" x14ac:dyDescent="0.25">
      <c r="A1048" s="423" t="s">
        <v>681</v>
      </c>
      <c r="B1048" s="424"/>
      <c r="C1048" s="384">
        <v>1533</v>
      </c>
    </row>
    <row r="1049" spans="1:3" ht="15" customHeight="1" x14ac:dyDescent="0.25">
      <c r="A1049" s="423" t="s">
        <v>685</v>
      </c>
      <c r="B1049" s="424"/>
      <c r="C1049" s="384">
        <v>350</v>
      </c>
    </row>
    <row r="1050" spans="1:3" ht="15" customHeight="1" x14ac:dyDescent="0.25">
      <c r="A1050" s="423" t="s">
        <v>687</v>
      </c>
      <c r="B1050" s="424"/>
      <c r="C1050" s="384">
        <v>350</v>
      </c>
    </row>
    <row r="1051" spans="1:3" ht="14.25" customHeight="1" x14ac:dyDescent="0.25"/>
    <row r="1052" spans="1:3" ht="15" customHeight="1" x14ac:dyDescent="0.25">
      <c r="A1052" s="429" t="s">
        <v>782</v>
      </c>
      <c r="B1052" s="424"/>
      <c r="C1052" s="424"/>
    </row>
    <row r="1053" spans="1:3" ht="15" customHeight="1" x14ac:dyDescent="0.25">
      <c r="A1053" s="429" t="s">
        <v>673</v>
      </c>
      <c r="B1053" s="430"/>
      <c r="C1053" s="383">
        <v>87733</v>
      </c>
    </row>
    <row r="1054" spans="1:3" ht="15" customHeight="1" x14ac:dyDescent="0.25">
      <c r="A1054" s="423" t="s">
        <v>674</v>
      </c>
      <c r="B1054" s="424"/>
      <c r="C1054" s="384">
        <v>63184</v>
      </c>
    </row>
    <row r="1055" spans="1:3" ht="15" customHeight="1" x14ac:dyDescent="0.25">
      <c r="A1055" s="423" t="s">
        <v>675</v>
      </c>
      <c r="B1055" s="424"/>
      <c r="C1055" s="384">
        <v>48613</v>
      </c>
    </row>
    <row r="1056" spans="1:3" ht="15" customHeight="1" x14ac:dyDescent="0.25">
      <c r="A1056" s="423" t="s">
        <v>676</v>
      </c>
      <c r="B1056" s="424"/>
      <c r="C1056" s="384">
        <v>14571</v>
      </c>
    </row>
    <row r="1057" spans="1:3" ht="15" customHeight="1" x14ac:dyDescent="0.25">
      <c r="A1057" s="423" t="s">
        <v>677</v>
      </c>
      <c r="B1057" s="424"/>
      <c r="C1057" s="384">
        <v>24549</v>
      </c>
    </row>
    <row r="1058" spans="1:3" ht="15" customHeight="1" x14ac:dyDescent="0.25">
      <c r="A1058" s="423" t="s">
        <v>678</v>
      </c>
      <c r="B1058" s="424"/>
      <c r="C1058" s="384">
        <v>228</v>
      </c>
    </row>
    <row r="1059" spans="1:3" ht="15" customHeight="1" x14ac:dyDescent="0.25">
      <c r="A1059" s="423" t="s">
        <v>679</v>
      </c>
      <c r="B1059" s="424"/>
      <c r="C1059" s="384">
        <v>7818</v>
      </c>
    </row>
    <row r="1060" spans="1:3" ht="30" customHeight="1" x14ac:dyDescent="0.25">
      <c r="A1060" s="423" t="s">
        <v>681</v>
      </c>
      <c r="B1060" s="424"/>
      <c r="C1060" s="384">
        <v>16503</v>
      </c>
    </row>
    <row r="1061" spans="1:3" ht="14.25" customHeight="1" x14ac:dyDescent="0.25"/>
    <row r="1062" spans="1:3" ht="15" customHeight="1" x14ac:dyDescent="0.25">
      <c r="A1062" s="429" t="s">
        <v>783</v>
      </c>
      <c r="B1062" s="424"/>
      <c r="C1062" s="424"/>
    </row>
    <row r="1063" spans="1:3" ht="15" customHeight="1" x14ac:dyDescent="0.25">
      <c r="A1063" s="429" t="s">
        <v>673</v>
      </c>
      <c r="B1063" s="430"/>
      <c r="C1063" s="383">
        <v>989431</v>
      </c>
    </row>
    <row r="1064" spans="1:3" ht="15" customHeight="1" x14ac:dyDescent="0.25">
      <c r="A1064" s="423" t="s">
        <v>674</v>
      </c>
      <c r="B1064" s="424"/>
      <c r="C1064" s="384">
        <v>827989</v>
      </c>
    </row>
    <row r="1065" spans="1:3" ht="15" customHeight="1" x14ac:dyDescent="0.25">
      <c r="A1065" s="423" t="s">
        <v>675</v>
      </c>
      <c r="B1065" s="424"/>
      <c r="C1065" s="384">
        <v>631661</v>
      </c>
    </row>
    <row r="1066" spans="1:3" ht="15" customHeight="1" x14ac:dyDescent="0.25">
      <c r="A1066" s="423" t="s">
        <v>676</v>
      </c>
      <c r="B1066" s="424"/>
      <c r="C1066" s="384">
        <v>196328</v>
      </c>
    </row>
    <row r="1067" spans="1:3" ht="15" customHeight="1" x14ac:dyDescent="0.25">
      <c r="A1067" s="423" t="s">
        <v>677</v>
      </c>
      <c r="B1067" s="424"/>
      <c r="C1067" s="384">
        <v>154182</v>
      </c>
    </row>
    <row r="1068" spans="1:3" ht="15" customHeight="1" x14ac:dyDescent="0.25">
      <c r="A1068" s="423" t="s">
        <v>678</v>
      </c>
      <c r="B1068" s="424"/>
      <c r="C1068" s="384">
        <v>8873</v>
      </c>
    </row>
    <row r="1069" spans="1:3" ht="15" customHeight="1" x14ac:dyDescent="0.25">
      <c r="A1069" s="423" t="s">
        <v>679</v>
      </c>
      <c r="B1069" s="424"/>
      <c r="C1069" s="384">
        <v>117232</v>
      </c>
    </row>
    <row r="1070" spans="1:3" ht="30" customHeight="1" x14ac:dyDescent="0.25">
      <c r="A1070" s="423" t="s">
        <v>681</v>
      </c>
      <c r="B1070" s="424"/>
      <c r="C1070" s="384">
        <v>28077</v>
      </c>
    </row>
    <row r="1071" spans="1:3" ht="15" customHeight="1" x14ac:dyDescent="0.25">
      <c r="A1071" s="423" t="s">
        <v>685</v>
      </c>
      <c r="B1071" s="424"/>
      <c r="C1071" s="384">
        <v>7260</v>
      </c>
    </row>
    <row r="1072" spans="1:3" ht="15" customHeight="1" x14ac:dyDescent="0.25">
      <c r="A1072" s="423" t="s">
        <v>687</v>
      </c>
      <c r="B1072" s="424"/>
      <c r="C1072" s="384">
        <v>7260</v>
      </c>
    </row>
    <row r="1073" spans="1:3" ht="14.25" customHeight="1" x14ac:dyDescent="0.25"/>
    <row r="1074" spans="1:3" ht="15" customHeight="1" x14ac:dyDescent="0.25">
      <c r="A1074" s="429" t="s">
        <v>784</v>
      </c>
      <c r="B1074" s="424"/>
      <c r="C1074" s="424"/>
    </row>
    <row r="1075" spans="1:3" ht="15" customHeight="1" x14ac:dyDescent="0.25">
      <c r="A1075" s="429" t="s">
        <v>673</v>
      </c>
      <c r="B1075" s="430"/>
      <c r="C1075" s="383">
        <v>9200</v>
      </c>
    </row>
    <row r="1076" spans="1:3" ht="15" customHeight="1" x14ac:dyDescent="0.25">
      <c r="A1076" s="423" t="s">
        <v>725</v>
      </c>
      <c r="B1076" s="424"/>
      <c r="C1076" s="384">
        <v>9200</v>
      </c>
    </row>
    <row r="1077" spans="1:3" ht="15" customHeight="1" x14ac:dyDescent="0.25">
      <c r="A1077" s="423" t="s">
        <v>726</v>
      </c>
      <c r="B1077" s="424"/>
      <c r="C1077" s="384">
        <v>4200</v>
      </c>
    </row>
    <row r="1078" spans="1:3" ht="15" customHeight="1" x14ac:dyDescent="0.25">
      <c r="A1078" s="423" t="s">
        <v>727</v>
      </c>
      <c r="B1078" s="424"/>
      <c r="C1078" s="384">
        <v>5000</v>
      </c>
    </row>
    <row r="1079" spans="1:3" ht="14.25" customHeight="1" x14ac:dyDescent="0.25"/>
    <row r="1080" spans="1:3" ht="15" customHeight="1" x14ac:dyDescent="0.25">
      <c r="A1080" s="429" t="s">
        <v>785</v>
      </c>
      <c r="B1080" s="424"/>
      <c r="C1080" s="424"/>
    </row>
    <row r="1081" spans="1:3" ht="15" customHeight="1" x14ac:dyDescent="0.25">
      <c r="A1081" s="429" t="s">
        <v>673</v>
      </c>
      <c r="B1081" s="430"/>
      <c r="C1081" s="383">
        <v>245000</v>
      </c>
    </row>
    <row r="1082" spans="1:3" ht="15" customHeight="1" x14ac:dyDescent="0.25">
      <c r="A1082" s="423" t="s">
        <v>725</v>
      </c>
      <c r="B1082" s="424"/>
      <c r="C1082" s="384">
        <v>245000</v>
      </c>
    </row>
    <row r="1083" spans="1:3" ht="15" customHeight="1" x14ac:dyDescent="0.25">
      <c r="A1083" s="423" t="s">
        <v>726</v>
      </c>
      <c r="B1083" s="424"/>
      <c r="C1083" s="384">
        <v>245000</v>
      </c>
    </row>
    <row r="1084" spans="1:3" ht="14.25" customHeight="1" x14ac:dyDescent="0.25"/>
    <row r="1085" spans="1:3" ht="15" customHeight="1" x14ac:dyDescent="0.25">
      <c r="A1085" s="429" t="s">
        <v>786</v>
      </c>
      <c r="B1085" s="424"/>
      <c r="C1085" s="424"/>
    </row>
    <row r="1086" spans="1:3" ht="15" customHeight="1" x14ac:dyDescent="0.25">
      <c r="A1086" s="429" t="s">
        <v>673</v>
      </c>
      <c r="B1086" s="430"/>
      <c r="C1086" s="383">
        <v>4663462</v>
      </c>
    </row>
    <row r="1087" spans="1:3" ht="15" customHeight="1" x14ac:dyDescent="0.25">
      <c r="A1087" s="423" t="s">
        <v>787</v>
      </c>
      <c r="B1087" s="424"/>
      <c r="C1087" s="384">
        <v>4063462</v>
      </c>
    </row>
    <row r="1088" spans="1:3" ht="14.25" customHeight="1" x14ac:dyDescent="0.25"/>
    <row r="1089" spans="1:3" ht="15" customHeight="1" x14ac:dyDescent="0.25">
      <c r="A1089" s="429" t="s">
        <v>166</v>
      </c>
      <c r="B1089" s="424"/>
      <c r="C1089" s="424"/>
    </row>
    <row r="1090" spans="1:3" ht="15" customHeight="1" x14ac:dyDescent="0.25">
      <c r="A1090" s="429" t="s">
        <v>673</v>
      </c>
      <c r="B1090" s="430"/>
      <c r="C1090" s="383">
        <v>665283</v>
      </c>
    </row>
    <row r="1091" spans="1:3" ht="15" customHeight="1" x14ac:dyDescent="0.25">
      <c r="A1091" s="423" t="s">
        <v>788</v>
      </c>
      <c r="B1091" s="424"/>
      <c r="C1091" s="384">
        <v>665283</v>
      </c>
    </row>
    <row r="1092" spans="1:3" ht="14.25" customHeight="1" x14ac:dyDescent="0.25"/>
    <row r="1093" spans="1:3" s="386" customFormat="1" ht="15" customHeight="1" x14ac:dyDescent="0.25">
      <c r="A1093" s="431" t="s">
        <v>789</v>
      </c>
      <c r="B1093" s="432"/>
      <c r="C1093" s="432"/>
    </row>
    <row r="1094" spans="1:3" s="386" customFormat="1" ht="15" customHeight="1" x14ac:dyDescent="0.25">
      <c r="A1094" s="433" t="s">
        <v>872</v>
      </c>
      <c r="B1094" s="432"/>
      <c r="C1094" s="387">
        <v>517943</v>
      </c>
    </row>
    <row r="1095" spans="1:3" s="386" customFormat="1" ht="14.25" customHeight="1" x14ac:dyDescent="0.25">
      <c r="C1095" s="388"/>
    </row>
    <row r="1096" spans="1:3" s="386" customFormat="1" ht="15" customHeight="1" x14ac:dyDescent="0.25">
      <c r="A1096" s="431" t="s">
        <v>805</v>
      </c>
      <c r="B1096" s="432"/>
      <c r="C1096" s="432"/>
    </row>
    <row r="1097" spans="1:3" s="386" customFormat="1" ht="15" customHeight="1" x14ac:dyDescent="0.25">
      <c r="A1097" s="433" t="s">
        <v>872</v>
      </c>
      <c r="B1097" s="432"/>
      <c r="C1097" s="387">
        <v>20000</v>
      </c>
    </row>
    <row r="1098" spans="1:3" s="386" customFormat="1" ht="14.25" customHeight="1" x14ac:dyDescent="0.25">
      <c r="C1098" s="388"/>
    </row>
    <row r="1099" spans="1:3" s="386" customFormat="1" ht="15" customHeight="1" x14ac:dyDescent="0.25">
      <c r="A1099" s="431" t="s">
        <v>882</v>
      </c>
      <c r="B1099" s="432"/>
      <c r="C1099" s="432"/>
    </row>
    <row r="1100" spans="1:3" s="386" customFormat="1" ht="15" customHeight="1" x14ac:dyDescent="0.25">
      <c r="A1100" s="433" t="s">
        <v>872</v>
      </c>
      <c r="B1100" s="432"/>
      <c r="C1100" s="387">
        <v>40000</v>
      </c>
    </row>
    <row r="1101" spans="1:3" ht="14.25" customHeight="1" x14ac:dyDescent="0.25"/>
    <row r="1102" spans="1:3" ht="14.25" customHeight="1" x14ac:dyDescent="0.25">
      <c r="A1102" s="431" t="s">
        <v>870</v>
      </c>
      <c r="B1102" s="432"/>
      <c r="C1102" s="432"/>
    </row>
    <row r="1103" spans="1:3" ht="14.25" customHeight="1" x14ac:dyDescent="0.25">
      <c r="A1103" s="433" t="s">
        <v>872</v>
      </c>
      <c r="B1103" s="432"/>
      <c r="C1103" s="387">
        <v>37340</v>
      </c>
    </row>
    <row r="1104" spans="1:3" ht="14.25" customHeight="1" x14ac:dyDescent="0.25"/>
    <row r="1105" spans="1:3" ht="14.25" customHeight="1" x14ac:dyDescent="0.25">
      <c r="A1105" s="431" t="s">
        <v>871</v>
      </c>
      <c r="B1105" s="432"/>
      <c r="C1105" s="432"/>
    </row>
    <row r="1106" spans="1:3" ht="14.25" customHeight="1" x14ac:dyDescent="0.25">
      <c r="A1106" s="433" t="s">
        <v>872</v>
      </c>
      <c r="B1106" s="432"/>
      <c r="C1106" s="387">
        <v>50000</v>
      </c>
    </row>
    <row r="1107" spans="1:3" ht="14.25" customHeight="1" x14ac:dyDescent="0.25"/>
    <row r="1108" spans="1:3" ht="14.25" customHeight="1" x14ac:dyDescent="0.25"/>
    <row r="1109" spans="1:3" ht="15" customHeight="1" x14ac:dyDescent="0.25">
      <c r="A1109" s="429" t="s">
        <v>791</v>
      </c>
      <c r="B1109" s="424"/>
      <c r="C1109" s="424"/>
    </row>
    <row r="1110" spans="1:3" ht="15" customHeight="1" x14ac:dyDescent="0.25">
      <c r="A1110" s="429" t="s">
        <v>673</v>
      </c>
      <c r="B1110" s="430"/>
      <c r="C1110" s="383">
        <v>61701387</v>
      </c>
    </row>
    <row r="1111" spans="1:3" ht="15" customHeight="1" x14ac:dyDescent="0.25">
      <c r="A1111" s="429" t="s">
        <v>674</v>
      </c>
      <c r="B1111" s="430"/>
      <c r="C1111" s="383">
        <v>27380927</v>
      </c>
    </row>
    <row r="1112" spans="1:3" ht="15" customHeight="1" x14ac:dyDescent="0.25">
      <c r="A1112" s="423" t="s">
        <v>675</v>
      </c>
      <c r="B1112" s="424"/>
      <c r="C1112" s="384">
        <v>21328294</v>
      </c>
    </row>
    <row r="1113" spans="1:3" ht="15" customHeight="1" x14ac:dyDescent="0.25">
      <c r="A1113" s="423" t="s">
        <v>676</v>
      </c>
      <c r="B1113" s="424"/>
      <c r="C1113" s="384">
        <v>6052633</v>
      </c>
    </row>
    <row r="1114" spans="1:3" ht="15" customHeight="1" x14ac:dyDescent="0.25">
      <c r="A1114" s="429" t="s">
        <v>677</v>
      </c>
      <c r="B1114" s="430"/>
      <c r="C1114" s="383">
        <v>14969567</v>
      </c>
    </row>
    <row r="1115" spans="1:3" ht="15" customHeight="1" x14ac:dyDescent="0.25">
      <c r="A1115" s="423" t="s">
        <v>678</v>
      </c>
      <c r="B1115" s="424"/>
      <c r="C1115" s="384">
        <v>236443</v>
      </c>
    </row>
    <row r="1116" spans="1:3" ht="15" customHeight="1" x14ac:dyDescent="0.25">
      <c r="A1116" s="423" t="s">
        <v>679</v>
      </c>
      <c r="B1116" s="424"/>
      <c r="C1116" s="384">
        <v>11154566</v>
      </c>
    </row>
    <row r="1117" spans="1:3" ht="15" customHeight="1" x14ac:dyDescent="0.25">
      <c r="A1117" s="423" t="s">
        <v>680</v>
      </c>
      <c r="B1117" s="424"/>
      <c r="C1117" s="384">
        <v>258536</v>
      </c>
    </row>
    <row r="1118" spans="1:3" ht="30" customHeight="1" x14ac:dyDescent="0.25">
      <c r="A1118" s="429" t="s">
        <v>681</v>
      </c>
      <c r="B1118" s="430"/>
      <c r="C1118" s="383">
        <v>3376651</v>
      </c>
    </row>
    <row r="1119" spans="1:3" ht="15" customHeight="1" x14ac:dyDescent="0.25">
      <c r="A1119" s="423" t="s">
        <v>733</v>
      </c>
      <c r="B1119" s="424"/>
      <c r="C1119" s="384">
        <v>19190</v>
      </c>
    </row>
    <row r="1120" spans="1:3" ht="15" customHeight="1" x14ac:dyDescent="0.25">
      <c r="A1120" s="423" t="s">
        <v>682</v>
      </c>
      <c r="B1120" s="424"/>
      <c r="C1120" s="384">
        <v>182717</v>
      </c>
    </row>
    <row r="1121" spans="1:3" ht="15" customHeight="1" x14ac:dyDescent="0.25">
      <c r="A1121" s="429" t="s">
        <v>705</v>
      </c>
      <c r="B1121" s="430"/>
      <c r="C1121" s="383">
        <v>4557432</v>
      </c>
    </row>
    <row r="1122" spans="1:3" ht="15" customHeight="1" x14ac:dyDescent="0.25">
      <c r="A1122" s="423" t="s">
        <v>706</v>
      </c>
      <c r="B1122" s="424"/>
      <c r="C1122" s="384">
        <v>3208778</v>
      </c>
    </row>
    <row r="1123" spans="1:3" ht="30" customHeight="1" x14ac:dyDescent="0.25">
      <c r="A1123" s="423" t="s">
        <v>707</v>
      </c>
      <c r="B1123" s="424"/>
      <c r="C1123" s="384">
        <v>1348654</v>
      </c>
    </row>
    <row r="1124" spans="1:3" ht="15" customHeight="1" x14ac:dyDescent="0.25">
      <c r="A1124" s="429" t="s">
        <v>683</v>
      </c>
      <c r="B1124" s="430"/>
      <c r="C1124" s="383">
        <v>50000</v>
      </c>
    </row>
    <row r="1125" spans="1:3" ht="15" customHeight="1" x14ac:dyDescent="0.25">
      <c r="A1125" s="423" t="s">
        <v>684</v>
      </c>
      <c r="B1125" s="424"/>
      <c r="C1125" s="384">
        <v>50000</v>
      </c>
    </row>
    <row r="1126" spans="1:3" ht="15" customHeight="1" x14ac:dyDescent="0.25">
      <c r="A1126" s="429" t="s">
        <v>685</v>
      </c>
      <c r="B1126" s="430"/>
      <c r="C1126" s="383">
        <v>6198609</v>
      </c>
    </row>
    <row r="1127" spans="1:3" ht="15" customHeight="1" x14ac:dyDescent="0.25">
      <c r="A1127" s="423" t="s">
        <v>686</v>
      </c>
      <c r="B1127" s="424"/>
      <c r="C1127" s="384">
        <v>215640</v>
      </c>
    </row>
    <row r="1128" spans="1:3" ht="15" customHeight="1" x14ac:dyDescent="0.25">
      <c r="A1128" s="423" t="s">
        <v>687</v>
      </c>
      <c r="B1128" s="424"/>
      <c r="C1128" s="384">
        <v>5982969</v>
      </c>
    </row>
    <row r="1129" spans="1:3" ht="15" customHeight="1" x14ac:dyDescent="0.25">
      <c r="A1129" s="429" t="s">
        <v>725</v>
      </c>
      <c r="B1129" s="430"/>
      <c r="C1129" s="383">
        <v>2174915</v>
      </c>
    </row>
    <row r="1130" spans="1:3" ht="15" customHeight="1" x14ac:dyDescent="0.25">
      <c r="A1130" s="423" t="s">
        <v>726</v>
      </c>
      <c r="B1130" s="424"/>
      <c r="C1130" s="384">
        <v>1008441</v>
      </c>
    </row>
    <row r="1131" spans="1:3" ht="15" customHeight="1" x14ac:dyDescent="0.25">
      <c r="A1131" s="423" t="s">
        <v>727</v>
      </c>
      <c r="B1131" s="424"/>
      <c r="C1131" s="384">
        <v>481585</v>
      </c>
    </row>
    <row r="1132" spans="1:3" ht="15" customHeight="1" x14ac:dyDescent="0.25">
      <c r="A1132" s="423" t="s">
        <v>767</v>
      </c>
      <c r="B1132" s="424"/>
      <c r="C1132" s="384">
        <v>684889</v>
      </c>
    </row>
    <row r="1133" spans="1:3" ht="30" customHeight="1" x14ac:dyDescent="0.25">
      <c r="A1133" s="429" t="s">
        <v>688</v>
      </c>
      <c r="B1133" s="430"/>
      <c r="C1133" s="383">
        <v>1041192</v>
      </c>
    </row>
    <row r="1134" spans="1:3" ht="15" customHeight="1" x14ac:dyDescent="0.25">
      <c r="A1134" s="423" t="s">
        <v>689</v>
      </c>
      <c r="B1134" s="424"/>
      <c r="C1134" s="384">
        <v>1037184</v>
      </c>
    </row>
    <row r="1135" spans="1:3" ht="15" customHeight="1" x14ac:dyDescent="0.25">
      <c r="A1135" s="423" t="s">
        <v>748</v>
      </c>
      <c r="B1135" s="424"/>
      <c r="C1135" s="384">
        <v>4008</v>
      </c>
    </row>
    <row r="1136" spans="1:3" ht="15" customHeight="1" x14ac:dyDescent="0.25">
      <c r="A1136" s="429" t="s">
        <v>787</v>
      </c>
      <c r="B1136" s="430"/>
      <c r="C1136" s="383">
        <v>4063462</v>
      </c>
    </row>
    <row r="1137" spans="1:3" ht="15" customHeight="1" x14ac:dyDescent="0.25">
      <c r="A1137" s="429" t="s">
        <v>788</v>
      </c>
      <c r="B1137" s="430"/>
      <c r="C1137" s="383">
        <v>665283</v>
      </c>
    </row>
    <row r="1138" spans="1:3" ht="15" customHeight="1" x14ac:dyDescent="0.25">
      <c r="A1138" s="429" t="s">
        <v>790</v>
      </c>
      <c r="B1138" s="430"/>
      <c r="C1138" s="383">
        <v>600000</v>
      </c>
    </row>
    <row r="1139" spans="1:3" ht="14.25" customHeight="1" x14ac:dyDescent="0.25">
      <c r="C1139" s="385"/>
    </row>
    <row r="1142" spans="1:3" ht="18.75" x14ac:dyDescent="0.3">
      <c r="A1142" s="3" t="s">
        <v>27</v>
      </c>
      <c r="B1142" s="3"/>
      <c r="C1142" s="58" t="s">
        <v>28</v>
      </c>
    </row>
  </sheetData>
  <mergeCells count="1020">
    <mergeCell ref="A1:B1"/>
    <mergeCell ref="A1102:C1102"/>
    <mergeCell ref="A1103:B1103"/>
    <mergeCell ref="A1105:C1105"/>
    <mergeCell ref="A1106:B1106"/>
    <mergeCell ref="A1133:B1133"/>
    <mergeCell ref="A1134:B1134"/>
    <mergeCell ref="A1135:B1135"/>
    <mergeCell ref="A1136:B1136"/>
    <mergeCell ref="A1137:B1137"/>
    <mergeCell ref="A1138:B1138"/>
    <mergeCell ref="A1127:B1127"/>
    <mergeCell ref="A1128:B1128"/>
    <mergeCell ref="A1129:B1129"/>
    <mergeCell ref="A1130:B1130"/>
    <mergeCell ref="A1131:B1131"/>
    <mergeCell ref="A1132:B1132"/>
    <mergeCell ref="A1121:B1121"/>
    <mergeCell ref="A1122:B1122"/>
    <mergeCell ref="A1123:B1123"/>
    <mergeCell ref="A1124:B1124"/>
    <mergeCell ref="A1125:B1125"/>
    <mergeCell ref="A1126:B1126"/>
    <mergeCell ref="A1115:B1115"/>
    <mergeCell ref="A1116:B1116"/>
    <mergeCell ref="A1117:B1117"/>
    <mergeCell ref="A1118:B1118"/>
    <mergeCell ref="A1119:B1119"/>
    <mergeCell ref="A1120:B1120"/>
    <mergeCell ref="A1109:C1109"/>
    <mergeCell ref="A1110:B1110"/>
    <mergeCell ref="A1111:B1111"/>
    <mergeCell ref="A1112:B1112"/>
    <mergeCell ref="A1113:B1113"/>
    <mergeCell ref="A1114:B1114"/>
    <mergeCell ref="A1096:C1096"/>
    <mergeCell ref="A1097:B1097"/>
    <mergeCell ref="A1099:C1099"/>
    <mergeCell ref="A1100:B1100"/>
    <mergeCell ref="A1089:C1089"/>
    <mergeCell ref="A1090:B1090"/>
    <mergeCell ref="A1091:B1091"/>
    <mergeCell ref="A1093:C1093"/>
    <mergeCell ref="A1094:B1094"/>
    <mergeCell ref="A1082:B1082"/>
    <mergeCell ref="A1083:B1083"/>
    <mergeCell ref="A1085:C1085"/>
    <mergeCell ref="A1086:B1086"/>
    <mergeCell ref="A1087:B1087"/>
    <mergeCell ref="A1075:B1075"/>
    <mergeCell ref="A1076:B1076"/>
    <mergeCell ref="A1077:B1077"/>
    <mergeCell ref="A1078:B1078"/>
    <mergeCell ref="A1080:C1080"/>
    <mergeCell ref="A1081:B1081"/>
    <mergeCell ref="A1068:B1068"/>
    <mergeCell ref="A1069:B1069"/>
    <mergeCell ref="A1070:B1070"/>
    <mergeCell ref="A1071:B1071"/>
    <mergeCell ref="A1072:B1072"/>
    <mergeCell ref="A1074:C1074"/>
    <mergeCell ref="A1062:C1062"/>
    <mergeCell ref="A1063:B1063"/>
    <mergeCell ref="A1064:B1064"/>
    <mergeCell ref="A1065:B1065"/>
    <mergeCell ref="A1066:B1066"/>
    <mergeCell ref="A1067:B1067"/>
    <mergeCell ref="A1055:B1055"/>
    <mergeCell ref="A1056:B1056"/>
    <mergeCell ref="A1057:B1057"/>
    <mergeCell ref="A1058:B1058"/>
    <mergeCell ref="A1059:B1059"/>
    <mergeCell ref="A1060:B1060"/>
    <mergeCell ref="A1048:B1048"/>
    <mergeCell ref="A1049:B1049"/>
    <mergeCell ref="A1050:B1050"/>
    <mergeCell ref="A1052:C1052"/>
    <mergeCell ref="A1053:B1053"/>
    <mergeCell ref="A1054:B1054"/>
    <mergeCell ref="A1042:B1042"/>
    <mergeCell ref="A1043:B1043"/>
    <mergeCell ref="A1044:B1044"/>
    <mergeCell ref="A1045:B1045"/>
    <mergeCell ref="A1046:B1046"/>
    <mergeCell ref="A1047:B1047"/>
    <mergeCell ref="A1035:B1035"/>
    <mergeCell ref="A1036:B1036"/>
    <mergeCell ref="A1037:B1037"/>
    <mergeCell ref="A1038:B1038"/>
    <mergeCell ref="A1039:B1039"/>
    <mergeCell ref="A1041:C1041"/>
    <mergeCell ref="A1029:B1029"/>
    <mergeCell ref="A1030:B1030"/>
    <mergeCell ref="A1031:B1031"/>
    <mergeCell ref="A1032:B1032"/>
    <mergeCell ref="A1033:B1033"/>
    <mergeCell ref="A1034:B1034"/>
    <mergeCell ref="A1022:B1022"/>
    <mergeCell ref="A1023:B1023"/>
    <mergeCell ref="A1024:B1024"/>
    <mergeCell ref="A1025:B1025"/>
    <mergeCell ref="A1027:C1027"/>
    <mergeCell ref="A1028:B1028"/>
    <mergeCell ref="A1016:B1016"/>
    <mergeCell ref="A1017:B1017"/>
    <mergeCell ref="A1018:B1018"/>
    <mergeCell ref="A1019:B1019"/>
    <mergeCell ref="A1020:B1020"/>
    <mergeCell ref="A1021:B1021"/>
    <mergeCell ref="A1009:C1009"/>
    <mergeCell ref="A1010:B1010"/>
    <mergeCell ref="A1011:B1011"/>
    <mergeCell ref="A1012:B1012"/>
    <mergeCell ref="A1013:B1013"/>
    <mergeCell ref="A1015:C1015"/>
    <mergeCell ref="A1002:B1002"/>
    <mergeCell ref="A1003:B1003"/>
    <mergeCell ref="A1004:B1004"/>
    <mergeCell ref="A1005:B1005"/>
    <mergeCell ref="A1006:B1006"/>
    <mergeCell ref="A1007:B1007"/>
    <mergeCell ref="A995:C995"/>
    <mergeCell ref="A996:B996"/>
    <mergeCell ref="A997:B997"/>
    <mergeCell ref="A998:B998"/>
    <mergeCell ref="A999:B999"/>
    <mergeCell ref="A1001:C1001"/>
    <mergeCell ref="A988:B988"/>
    <mergeCell ref="A989:B989"/>
    <mergeCell ref="A990:B990"/>
    <mergeCell ref="A991:B991"/>
    <mergeCell ref="A992:B992"/>
    <mergeCell ref="A993:B993"/>
    <mergeCell ref="A981:B981"/>
    <mergeCell ref="A982:B982"/>
    <mergeCell ref="A984:C984"/>
    <mergeCell ref="A985:B985"/>
    <mergeCell ref="A986:B986"/>
    <mergeCell ref="A987:B987"/>
    <mergeCell ref="A974:B974"/>
    <mergeCell ref="A976:C976"/>
    <mergeCell ref="A977:B977"/>
    <mergeCell ref="A978:B978"/>
    <mergeCell ref="A979:B979"/>
    <mergeCell ref="A980:B980"/>
    <mergeCell ref="A968:B968"/>
    <mergeCell ref="A969:B969"/>
    <mergeCell ref="A970:B970"/>
    <mergeCell ref="A971:B971"/>
    <mergeCell ref="A972:B972"/>
    <mergeCell ref="A973:B973"/>
    <mergeCell ref="A961:B961"/>
    <mergeCell ref="A962:B962"/>
    <mergeCell ref="A964:C964"/>
    <mergeCell ref="A965:B965"/>
    <mergeCell ref="A966:B966"/>
    <mergeCell ref="A967:B967"/>
    <mergeCell ref="A955:B955"/>
    <mergeCell ref="A956:B956"/>
    <mergeCell ref="A957:B957"/>
    <mergeCell ref="A958:B958"/>
    <mergeCell ref="A959:B959"/>
    <mergeCell ref="A960:B960"/>
    <mergeCell ref="A947:B947"/>
    <mergeCell ref="A949:C949"/>
    <mergeCell ref="A950:B950"/>
    <mergeCell ref="A951:B951"/>
    <mergeCell ref="A952:B952"/>
    <mergeCell ref="A954:C954"/>
    <mergeCell ref="A941:B941"/>
    <mergeCell ref="A942:B942"/>
    <mergeCell ref="A943:B943"/>
    <mergeCell ref="A944:B944"/>
    <mergeCell ref="A945:B945"/>
    <mergeCell ref="A946:B946"/>
    <mergeCell ref="A934:B934"/>
    <mergeCell ref="A935:B935"/>
    <mergeCell ref="A937:C937"/>
    <mergeCell ref="A938:B938"/>
    <mergeCell ref="A939:B939"/>
    <mergeCell ref="A940:B940"/>
    <mergeCell ref="A928:C928"/>
    <mergeCell ref="A929:B929"/>
    <mergeCell ref="A930:B930"/>
    <mergeCell ref="A931:B931"/>
    <mergeCell ref="A932:B932"/>
    <mergeCell ref="A933:B933"/>
    <mergeCell ref="A921:B921"/>
    <mergeCell ref="A922:B922"/>
    <mergeCell ref="A923:B923"/>
    <mergeCell ref="A924:B924"/>
    <mergeCell ref="A925:B925"/>
    <mergeCell ref="A926:B926"/>
    <mergeCell ref="A914:B914"/>
    <mergeCell ref="A916:C916"/>
    <mergeCell ref="A917:B917"/>
    <mergeCell ref="A918:B918"/>
    <mergeCell ref="A919:B919"/>
    <mergeCell ref="A920:B920"/>
    <mergeCell ref="A908:B908"/>
    <mergeCell ref="A909:B909"/>
    <mergeCell ref="A910:B910"/>
    <mergeCell ref="A911:B911"/>
    <mergeCell ref="A912:B912"/>
    <mergeCell ref="A913:B913"/>
    <mergeCell ref="A901:B901"/>
    <mergeCell ref="A902:B902"/>
    <mergeCell ref="A904:C904"/>
    <mergeCell ref="A905:B905"/>
    <mergeCell ref="A906:B906"/>
    <mergeCell ref="A907:B907"/>
    <mergeCell ref="A895:B895"/>
    <mergeCell ref="A896:B896"/>
    <mergeCell ref="A897:B897"/>
    <mergeCell ref="A898:B898"/>
    <mergeCell ref="A899:B899"/>
    <mergeCell ref="A900:B900"/>
    <mergeCell ref="A888:B888"/>
    <mergeCell ref="A889:B889"/>
    <mergeCell ref="A890:B890"/>
    <mergeCell ref="A891:B891"/>
    <mergeCell ref="A892:B892"/>
    <mergeCell ref="A894:C894"/>
    <mergeCell ref="A881:B881"/>
    <mergeCell ref="A882:B882"/>
    <mergeCell ref="A883:B883"/>
    <mergeCell ref="A885:C885"/>
    <mergeCell ref="A886:B886"/>
    <mergeCell ref="A887:B887"/>
    <mergeCell ref="A875:B875"/>
    <mergeCell ref="A876:B876"/>
    <mergeCell ref="A877:B877"/>
    <mergeCell ref="A878:B878"/>
    <mergeCell ref="A879:B879"/>
    <mergeCell ref="A880:B880"/>
    <mergeCell ref="A869:C869"/>
    <mergeCell ref="A870:B870"/>
    <mergeCell ref="A871:B871"/>
    <mergeCell ref="A872:B872"/>
    <mergeCell ref="A873:B873"/>
    <mergeCell ref="A874:B874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49:B849"/>
    <mergeCell ref="A850:B850"/>
    <mergeCell ref="A851:B851"/>
    <mergeCell ref="A853:C853"/>
    <mergeCell ref="A854:B854"/>
    <mergeCell ref="A855:B855"/>
    <mergeCell ref="A842:B842"/>
    <mergeCell ref="A844:C844"/>
    <mergeCell ref="A845:B845"/>
    <mergeCell ref="A846:B846"/>
    <mergeCell ref="A847:B847"/>
    <mergeCell ref="A848:B848"/>
    <mergeCell ref="A836:B836"/>
    <mergeCell ref="A837:B837"/>
    <mergeCell ref="A838:B838"/>
    <mergeCell ref="A839:B839"/>
    <mergeCell ref="A840:B840"/>
    <mergeCell ref="A841:B841"/>
    <mergeCell ref="A830:B830"/>
    <mergeCell ref="A831:B831"/>
    <mergeCell ref="A832:B832"/>
    <mergeCell ref="A833:B833"/>
    <mergeCell ref="A834:B834"/>
    <mergeCell ref="A835:B835"/>
    <mergeCell ref="A823:B823"/>
    <mergeCell ref="A824:B824"/>
    <mergeCell ref="A825:B825"/>
    <mergeCell ref="A826:B826"/>
    <mergeCell ref="A827:B827"/>
    <mergeCell ref="A829:C829"/>
    <mergeCell ref="A817:B817"/>
    <mergeCell ref="A818:B818"/>
    <mergeCell ref="A819:B819"/>
    <mergeCell ref="A820:B820"/>
    <mergeCell ref="A821:B821"/>
    <mergeCell ref="A822:B822"/>
    <mergeCell ref="A810:C810"/>
    <mergeCell ref="A811:B811"/>
    <mergeCell ref="A812:B812"/>
    <mergeCell ref="A813:B813"/>
    <mergeCell ref="A815:C815"/>
    <mergeCell ref="A816:B816"/>
    <mergeCell ref="A802:B802"/>
    <mergeCell ref="A803:B803"/>
    <mergeCell ref="A805:C805"/>
    <mergeCell ref="A806:B806"/>
    <mergeCell ref="A807:B807"/>
    <mergeCell ref="A808:B808"/>
    <mergeCell ref="A796:B796"/>
    <mergeCell ref="A797:B797"/>
    <mergeCell ref="A798:B798"/>
    <mergeCell ref="A799:B799"/>
    <mergeCell ref="A800:B800"/>
    <mergeCell ref="A801:B801"/>
    <mergeCell ref="A789:B789"/>
    <mergeCell ref="A790:B790"/>
    <mergeCell ref="A791:B791"/>
    <mergeCell ref="A792:B792"/>
    <mergeCell ref="A794:C794"/>
    <mergeCell ref="A795:B795"/>
    <mergeCell ref="A783:C783"/>
    <mergeCell ref="A784:B784"/>
    <mergeCell ref="A785:B785"/>
    <mergeCell ref="A786:B786"/>
    <mergeCell ref="A787:B787"/>
    <mergeCell ref="A788:B788"/>
    <mergeCell ref="A776:B776"/>
    <mergeCell ref="A777:B777"/>
    <mergeCell ref="A778:B778"/>
    <mergeCell ref="A779:B779"/>
    <mergeCell ref="A780:B780"/>
    <mergeCell ref="A781:B781"/>
    <mergeCell ref="A769:B769"/>
    <mergeCell ref="A770:B770"/>
    <mergeCell ref="A772:C772"/>
    <mergeCell ref="A773:B773"/>
    <mergeCell ref="A774:B774"/>
    <mergeCell ref="A775:B775"/>
    <mergeCell ref="A763:B763"/>
    <mergeCell ref="A764:B764"/>
    <mergeCell ref="A765:B765"/>
    <mergeCell ref="A766:B766"/>
    <mergeCell ref="A767:B767"/>
    <mergeCell ref="A768:B768"/>
    <mergeCell ref="A756:B756"/>
    <mergeCell ref="A757:B757"/>
    <mergeCell ref="A758:B758"/>
    <mergeCell ref="A759:B759"/>
    <mergeCell ref="A761:C761"/>
    <mergeCell ref="A762:B762"/>
    <mergeCell ref="A750:B750"/>
    <mergeCell ref="A751:B751"/>
    <mergeCell ref="A752:B752"/>
    <mergeCell ref="A753:B753"/>
    <mergeCell ref="A754:B754"/>
    <mergeCell ref="A755:B755"/>
    <mergeCell ref="A748:C748"/>
    <mergeCell ref="A749:B749"/>
    <mergeCell ref="A743:B743"/>
    <mergeCell ref="A744:B744"/>
    <mergeCell ref="A745:B745"/>
    <mergeCell ref="A746:B746"/>
    <mergeCell ref="A737:B737"/>
    <mergeCell ref="A738:B738"/>
    <mergeCell ref="A739:B739"/>
    <mergeCell ref="A740:B740"/>
    <mergeCell ref="A741:B741"/>
    <mergeCell ref="A742:B742"/>
    <mergeCell ref="A730:B730"/>
    <mergeCell ref="A731:B731"/>
    <mergeCell ref="A732:B732"/>
    <mergeCell ref="A734:C734"/>
    <mergeCell ref="A735:B735"/>
    <mergeCell ref="A736:B736"/>
    <mergeCell ref="A724:B724"/>
    <mergeCell ref="A725:B725"/>
    <mergeCell ref="A726:B726"/>
    <mergeCell ref="A727:B727"/>
    <mergeCell ref="A728:B728"/>
    <mergeCell ref="A729:B729"/>
    <mergeCell ref="A717:B717"/>
    <mergeCell ref="A719:C719"/>
    <mergeCell ref="A720:B720"/>
    <mergeCell ref="A721:B721"/>
    <mergeCell ref="A722:B722"/>
    <mergeCell ref="A723:B723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8:B698"/>
    <mergeCell ref="A699:B699"/>
    <mergeCell ref="A700:B700"/>
    <mergeCell ref="A701:B701"/>
    <mergeCell ref="A702:B702"/>
    <mergeCell ref="A704:C704"/>
    <mergeCell ref="A692:C692"/>
    <mergeCell ref="A693:B693"/>
    <mergeCell ref="A694:B694"/>
    <mergeCell ref="A695:B695"/>
    <mergeCell ref="A696:B696"/>
    <mergeCell ref="A697:B697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2:B672"/>
    <mergeCell ref="A673:B673"/>
    <mergeCell ref="A675:C675"/>
    <mergeCell ref="A676:B676"/>
    <mergeCell ref="A677:B677"/>
    <mergeCell ref="A678:B678"/>
    <mergeCell ref="A666:B666"/>
    <mergeCell ref="A667:B667"/>
    <mergeCell ref="A668:B668"/>
    <mergeCell ref="A669:B669"/>
    <mergeCell ref="A670:B670"/>
    <mergeCell ref="A671:B671"/>
    <mergeCell ref="A659:B659"/>
    <mergeCell ref="A660:B660"/>
    <mergeCell ref="A661:B661"/>
    <mergeCell ref="A663:C663"/>
    <mergeCell ref="A664:B664"/>
    <mergeCell ref="A665:B665"/>
    <mergeCell ref="A653:B653"/>
    <mergeCell ref="A654:B654"/>
    <mergeCell ref="A655:B655"/>
    <mergeCell ref="A656:B656"/>
    <mergeCell ref="A657:B657"/>
    <mergeCell ref="A658:B658"/>
    <mergeCell ref="A646:B646"/>
    <mergeCell ref="A647:B647"/>
    <mergeCell ref="A649:C649"/>
    <mergeCell ref="A650:B650"/>
    <mergeCell ref="A651:B651"/>
    <mergeCell ref="A652:B652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7:B627"/>
    <mergeCell ref="A628:B628"/>
    <mergeCell ref="A629:B629"/>
    <mergeCell ref="A630:B630"/>
    <mergeCell ref="A632:C632"/>
    <mergeCell ref="A633:B633"/>
    <mergeCell ref="A621:B621"/>
    <mergeCell ref="A622:B622"/>
    <mergeCell ref="A623:B623"/>
    <mergeCell ref="A624:B624"/>
    <mergeCell ref="A625:B625"/>
    <mergeCell ref="A626:B626"/>
    <mergeCell ref="A615:C615"/>
    <mergeCell ref="A616:B616"/>
    <mergeCell ref="A617:B617"/>
    <mergeCell ref="A618:B618"/>
    <mergeCell ref="A619:B619"/>
    <mergeCell ref="A620:B620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C596"/>
    <mergeCell ref="A597:B597"/>
    <mergeCell ref="A598:B598"/>
    <mergeCell ref="A599:B599"/>
    <mergeCell ref="A600:B600"/>
    <mergeCell ref="A601:B601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0:B570"/>
    <mergeCell ref="A571:B571"/>
    <mergeCell ref="A572:B572"/>
    <mergeCell ref="A573:B573"/>
    <mergeCell ref="A575:C575"/>
    <mergeCell ref="A576:B576"/>
    <mergeCell ref="A562:B562"/>
    <mergeCell ref="A564:C564"/>
    <mergeCell ref="A565:B565"/>
    <mergeCell ref="A566:B566"/>
    <mergeCell ref="A567:B567"/>
    <mergeCell ref="A569:C569"/>
    <mergeCell ref="A556:B556"/>
    <mergeCell ref="A557:B557"/>
    <mergeCell ref="A558:B558"/>
    <mergeCell ref="A559:B559"/>
    <mergeCell ref="A560:B560"/>
    <mergeCell ref="A561:B561"/>
    <mergeCell ref="A549:B549"/>
    <mergeCell ref="A550:B550"/>
    <mergeCell ref="A551:B551"/>
    <mergeCell ref="A553:C553"/>
    <mergeCell ref="A554:B554"/>
    <mergeCell ref="A555:B555"/>
    <mergeCell ref="A542:B542"/>
    <mergeCell ref="A543:B543"/>
    <mergeCell ref="A544:B544"/>
    <mergeCell ref="A545:B545"/>
    <mergeCell ref="A546:B546"/>
    <mergeCell ref="A548:C548"/>
    <mergeCell ref="A536:B536"/>
    <mergeCell ref="A537:B537"/>
    <mergeCell ref="A538:B538"/>
    <mergeCell ref="A539:B539"/>
    <mergeCell ref="A540:B540"/>
    <mergeCell ref="A541:B541"/>
    <mergeCell ref="A529:B529"/>
    <mergeCell ref="A530:B530"/>
    <mergeCell ref="A531:B531"/>
    <mergeCell ref="A532:B532"/>
    <mergeCell ref="A533:B533"/>
    <mergeCell ref="A535:C535"/>
    <mergeCell ref="A523:C523"/>
    <mergeCell ref="A524:B524"/>
    <mergeCell ref="A525:B525"/>
    <mergeCell ref="A526:B526"/>
    <mergeCell ref="A527:B527"/>
    <mergeCell ref="A528:B528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3:B503"/>
    <mergeCell ref="A504:B504"/>
    <mergeCell ref="A505:B505"/>
    <mergeCell ref="A507:C507"/>
    <mergeCell ref="A508:B508"/>
    <mergeCell ref="A509:B509"/>
    <mergeCell ref="A496:B496"/>
    <mergeCell ref="A498:C498"/>
    <mergeCell ref="A499:B499"/>
    <mergeCell ref="A500:B500"/>
    <mergeCell ref="A501:B501"/>
    <mergeCell ref="A502:B502"/>
    <mergeCell ref="A490:B490"/>
    <mergeCell ref="A491:B491"/>
    <mergeCell ref="A492:B492"/>
    <mergeCell ref="A493:B493"/>
    <mergeCell ref="A494:B494"/>
    <mergeCell ref="A495:B495"/>
    <mergeCell ref="A483:B483"/>
    <mergeCell ref="A484:B484"/>
    <mergeCell ref="A485:B485"/>
    <mergeCell ref="A486:B486"/>
    <mergeCell ref="A487:B487"/>
    <mergeCell ref="A489:C489"/>
    <mergeCell ref="A476:B476"/>
    <mergeCell ref="A477:B477"/>
    <mergeCell ref="A478:B478"/>
    <mergeCell ref="A479:B479"/>
    <mergeCell ref="A481:C481"/>
    <mergeCell ref="A482:B482"/>
    <mergeCell ref="A470:B470"/>
    <mergeCell ref="A471:B471"/>
    <mergeCell ref="A472:B472"/>
    <mergeCell ref="A473:B473"/>
    <mergeCell ref="A474:B474"/>
    <mergeCell ref="A475:B475"/>
    <mergeCell ref="A463:B463"/>
    <mergeCell ref="A464:B464"/>
    <mergeCell ref="A465:B465"/>
    <mergeCell ref="A466:B466"/>
    <mergeCell ref="A468:C468"/>
    <mergeCell ref="A469:B469"/>
    <mergeCell ref="A457:B457"/>
    <mergeCell ref="A458:B458"/>
    <mergeCell ref="A459:B459"/>
    <mergeCell ref="A460:B460"/>
    <mergeCell ref="A461:B461"/>
    <mergeCell ref="A462:B462"/>
    <mergeCell ref="A450:B450"/>
    <mergeCell ref="A451:B451"/>
    <mergeCell ref="A452:B452"/>
    <mergeCell ref="A454:C454"/>
    <mergeCell ref="A455:B455"/>
    <mergeCell ref="A456:B456"/>
    <mergeCell ref="A444:B444"/>
    <mergeCell ref="A445:B445"/>
    <mergeCell ref="A446:B446"/>
    <mergeCell ref="A447:B447"/>
    <mergeCell ref="A448:B448"/>
    <mergeCell ref="A449:B449"/>
    <mergeCell ref="A437:B437"/>
    <mergeCell ref="A438:B438"/>
    <mergeCell ref="A439:B439"/>
    <mergeCell ref="A441:C441"/>
    <mergeCell ref="A442:B442"/>
    <mergeCell ref="A443:B443"/>
    <mergeCell ref="A430:B430"/>
    <mergeCell ref="A431:B431"/>
    <mergeCell ref="A432:B432"/>
    <mergeCell ref="A433:B433"/>
    <mergeCell ref="A435:C435"/>
    <mergeCell ref="A436:B436"/>
    <mergeCell ref="A424:B424"/>
    <mergeCell ref="A425:B425"/>
    <mergeCell ref="A426:B426"/>
    <mergeCell ref="A427:B427"/>
    <mergeCell ref="A428:B428"/>
    <mergeCell ref="A429:B429"/>
    <mergeCell ref="A417:B417"/>
    <mergeCell ref="A418:B418"/>
    <mergeCell ref="A419:B419"/>
    <mergeCell ref="A421:C421"/>
    <mergeCell ref="A422:B422"/>
    <mergeCell ref="A423:B423"/>
    <mergeCell ref="A410:B410"/>
    <mergeCell ref="A411:B411"/>
    <mergeCell ref="A412:B412"/>
    <mergeCell ref="A413:B413"/>
    <mergeCell ref="A414:B414"/>
    <mergeCell ref="A416:C416"/>
    <mergeCell ref="A404:B404"/>
    <mergeCell ref="A405:B405"/>
    <mergeCell ref="A406:B406"/>
    <mergeCell ref="A407:B407"/>
    <mergeCell ref="A408:B408"/>
    <mergeCell ref="A409:B409"/>
    <mergeCell ref="A397:B397"/>
    <mergeCell ref="A398:B398"/>
    <mergeCell ref="A399:B399"/>
    <mergeCell ref="A400:B400"/>
    <mergeCell ref="A402:C402"/>
    <mergeCell ref="A403:B403"/>
    <mergeCell ref="A391:B391"/>
    <mergeCell ref="A392:B392"/>
    <mergeCell ref="A393:B393"/>
    <mergeCell ref="A394:B394"/>
    <mergeCell ref="A395:B395"/>
    <mergeCell ref="A396:B396"/>
    <mergeCell ref="A384:B384"/>
    <mergeCell ref="A385:B385"/>
    <mergeCell ref="A386:B386"/>
    <mergeCell ref="A387:B387"/>
    <mergeCell ref="A389:C389"/>
    <mergeCell ref="A390:B390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5:B365"/>
    <mergeCell ref="A366:B366"/>
    <mergeCell ref="A367:B367"/>
    <mergeCell ref="A369:C369"/>
    <mergeCell ref="A370:B370"/>
    <mergeCell ref="A371:B371"/>
    <mergeCell ref="A358:B358"/>
    <mergeCell ref="A359:B359"/>
    <mergeCell ref="A360:B360"/>
    <mergeCell ref="A361:B361"/>
    <mergeCell ref="A363:C363"/>
    <mergeCell ref="A364:B364"/>
    <mergeCell ref="A350:B350"/>
    <mergeCell ref="A352:C352"/>
    <mergeCell ref="A353:B353"/>
    <mergeCell ref="A354:B354"/>
    <mergeCell ref="A355:B355"/>
    <mergeCell ref="A357:C357"/>
    <mergeCell ref="A343:B343"/>
    <mergeCell ref="A344:B344"/>
    <mergeCell ref="A345:B345"/>
    <mergeCell ref="A347:C347"/>
    <mergeCell ref="A348:B348"/>
    <mergeCell ref="A349:B349"/>
    <mergeCell ref="A336:B336"/>
    <mergeCell ref="A338:C338"/>
    <mergeCell ref="A339:B339"/>
    <mergeCell ref="A340:B340"/>
    <mergeCell ref="A341:B341"/>
    <mergeCell ref="A342:B342"/>
    <mergeCell ref="A330:B330"/>
    <mergeCell ref="A331:B331"/>
    <mergeCell ref="A332:B332"/>
    <mergeCell ref="A333:B333"/>
    <mergeCell ref="A334:B334"/>
    <mergeCell ref="A335:B335"/>
    <mergeCell ref="A323:B323"/>
    <mergeCell ref="A324:B324"/>
    <mergeCell ref="A325:B325"/>
    <mergeCell ref="A326:B326"/>
    <mergeCell ref="A328:C328"/>
    <mergeCell ref="A329:B329"/>
    <mergeCell ref="A316:C316"/>
    <mergeCell ref="A317:B317"/>
    <mergeCell ref="A318:B318"/>
    <mergeCell ref="A319:B319"/>
    <mergeCell ref="A321:C321"/>
    <mergeCell ref="A322:B322"/>
    <mergeCell ref="A309:B309"/>
    <mergeCell ref="A310:B310"/>
    <mergeCell ref="A311:B311"/>
    <mergeCell ref="A312:B312"/>
    <mergeCell ref="A313:B313"/>
    <mergeCell ref="A314:B314"/>
    <mergeCell ref="A302:B302"/>
    <mergeCell ref="A303:B303"/>
    <mergeCell ref="A304:B304"/>
    <mergeCell ref="A306:C306"/>
    <mergeCell ref="A307:B307"/>
    <mergeCell ref="A308:B308"/>
    <mergeCell ref="A296:B296"/>
    <mergeCell ref="A297:B297"/>
    <mergeCell ref="A298:B298"/>
    <mergeCell ref="A299:B299"/>
    <mergeCell ref="A300:B300"/>
    <mergeCell ref="A301:B301"/>
    <mergeCell ref="A289:B289"/>
    <mergeCell ref="A290:B290"/>
    <mergeCell ref="A291:B291"/>
    <mergeCell ref="A293:C293"/>
    <mergeCell ref="A294:B294"/>
    <mergeCell ref="A295:B295"/>
    <mergeCell ref="A282:B282"/>
    <mergeCell ref="A283:B283"/>
    <mergeCell ref="A284:B284"/>
    <mergeCell ref="A286:C286"/>
    <mergeCell ref="A287:B287"/>
    <mergeCell ref="A288:B288"/>
    <mergeCell ref="A275:B275"/>
    <mergeCell ref="A276:B276"/>
    <mergeCell ref="A277:B277"/>
    <mergeCell ref="A279:C279"/>
    <mergeCell ref="A280:B280"/>
    <mergeCell ref="A281:B281"/>
    <mergeCell ref="A269:B269"/>
    <mergeCell ref="A270:B270"/>
    <mergeCell ref="A271:B271"/>
    <mergeCell ref="A272:B272"/>
    <mergeCell ref="A273:B273"/>
    <mergeCell ref="A274:B274"/>
    <mergeCell ref="A262:B262"/>
    <mergeCell ref="A264:C264"/>
    <mergeCell ref="A265:B265"/>
    <mergeCell ref="A266:B266"/>
    <mergeCell ref="A267:B267"/>
    <mergeCell ref="A268:B268"/>
    <mergeCell ref="A255:B255"/>
    <mergeCell ref="A256:B256"/>
    <mergeCell ref="A258:C258"/>
    <mergeCell ref="A259:B259"/>
    <mergeCell ref="A260:B260"/>
    <mergeCell ref="A261:B261"/>
    <mergeCell ref="A248:B248"/>
    <mergeCell ref="A250:C250"/>
    <mergeCell ref="A251:B251"/>
    <mergeCell ref="A252:B252"/>
    <mergeCell ref="A253:B253"/>
    <mergeCell ref="A254:B254"/>
    <mergeCell ref="A241:B241"/>
    <mergeCell ref="A242:B242"/>
    <mergeCell ref="A243:B243"/>
    <mergeCell ref="A245:C245"/>
    <mergeCell ref="A246:B246"/>
    <mergeCell ref="A247:B247"/>
    <mergeCell ref="A234:B234"/>
    <mergeCell ref="A235:B235"/>
    <mergeCell ref="A236:B236"/>
    <mergeCell ref="A237:B237"/>
    <mergeCell ref="A239:C239"/>
    <mergeCell ref="A240:B240"/>
    <mergeCell ref="A228:C228"/>
    <mergeCell ref="A229:B229"/>
    <mergeCell ref="A230:B230"/>
    <mergeCell ref="A231:B231"/>
    <mergeCell ref="A232:B232"/>
    <mergeCell ref="A233:B233"/>
    <mergeCell ref="A220:B220"/>
    <mergeCell ref="A221:B221"/>
    <mergeCell ref="A223:C223"/>
    <mergeCell ref="A224:B224"/>
    <mergeCell ref="A225:B225"/>
    <mergeCell ref="A226:B226"/>
    <mergeCell ref="A213:B213"/>
    <mergeCell ref="A214:B214"/>
    <mergeCell ref="A215:B215"/>
    <mergeCell ref="A216:B216"/>
    <mergeCell ref="A218:C218"/>
    <mergeCell ref="A219:B219"/>
    <mergeCell ref="A206:B206"/>
    <mergeCell ref="A207:B207"/>
    <mergeCell ref="A208:B208"/>
    <mergeCell ref="A210:C210"/>
    <mergeCell ref="A211:B211"/>
    <mergeCell ref="A212:B212"/>
    <mergeCell ref="A200:B200"/>
    <mergeCell ref="A201:B201"/>
    <mergeCell ref="A202:B202"/>
    <mergeCell ref="A203:B203"/>
    <mergeCell ref="A204:B204"/>
    <mergeCell ref="A205:B205"/>
    <mergeCell ref="A193:B193"/>
    <mergeCell ref="A194:B194"/>
    <mergeCell ref="A196:C196"/>
    <mergeCell ref="A197:B197"/>
    <mergeCell ref="A198:B198"/>
    <mergeCell ref="A199:B199"/>
    <mergeCell ref="A186:C186"/>
    <mergeCell ref="A187:B187"/>
    <mergeCell ref="A188:B188"/>
    <mergeCell ref="A189:B189"/>
    <mergeCell ref="A191:C191"/>
    <mergeCell ref="A192:B192"/>
    <mergeCell ref="A179:B179"/>
    <mergeCell ref="A180:B180"/>
    <mergeCell ref="A181:B181"/>
    <mergeCell ref="A182:B182"/>
    <mergeCell ref="A183:B183"/>
    <mergeCell ref="A184:B184"/>
    <mergeCell ref="A172:B172"/>
    <mergeCell ref="A173:B173"/>
    <mergeCell ref="A174:B174"/>
    <mergeCell ref="A175:B175"/>
    <mergeCell ref="A176:B176"/>
    <mergeCell ref="A178:C178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3:B153"/>
    <mergeCell ref="A154:B154"/>
    <mergeCell ref="A155:B155"/>
    <mergeCell ref="A156:B156"/>
    <mergeCell ref="A157:B157"/>
    <mergeCell ref="A159:C159"/>
    <mergeCell ref="A147:B147"/>
    <mergeCell ref="A148:B148"/>
    <mergeCell ref="A149:B149"/>
    <mergeCell ref="A150:B150"/>
    <mergeCell ref="A151:B151"/>
    <mergeCell ref="A152:B152"/>
    <mergeCell ref="A140:B140"/>
    <mergeCell ref="A141:B141"/>
    <mergeCell ref="A142:B142"/>
    <mergeCell ref="A143:B143"/>
    <mergeCell ref="A144:B144"/>
    <mergeCell ref="A146:C146"/>
    <mergeCell ref="A134:B134"/>
    <mergeCell ref="A135:B135"/>
    <mergeCell ref="A136:B136"/>
    <mergeCell ref="A137:B137"/>
    <mergeCell ref="A138:B138"/>
    <mergeCell ref="A139:B139"/>
    <mergeCell ref="A127:B127"/>
    <mergeCell ref="A128:B128"/>
    <mergeCell ref="A129:B129"/>
    <mergeCell ref="A130:B130"/>
    <mergeCell ref="A131:B131"/>
    <mergeCell ref="A133:C133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6:B116"/>
    <mergeCell ref="A117:B117"/>
    <mergeCell ref="A119:C119"/>
    <mergeCell ref="A120:B120"/>
    <mergeCell ref="A106:B106"/>
    <mergeCell ref="A108:C108"/>
    <mergeCell ref="A109:B109"/>
    <mergeCell ref="A110:B110"/>
    <mergeCell ref="A111:B111"/>
    <mergeCell ref="A113:C113"/>
    <mergeCell ref="A99:B99"/>
    <mergeCell ref="A101:C101"/>
    <mergeCell ref="A102:B102"/>
    <mergeCell ref="A103:B103"/>
    <mergeCell ref="A104:B104"/>
    <mergeCell ref="A105:B105"/>
    <mergeCell ref="A92:B92"/>
    <mergeCell ref="A94:C94"/>
    <mergeCell ref="A95:B95"/>
    <mergeCell ref="A96:B96"/>
    <mergeCell ref="A97:B97"/>
    <mergeCell ref="A98:B98"/>
    <mergeCell ref="A85:B85"/>
    <mergeCell ref="A86:B86"/>
    <mergeCell ref="A87:B87"/>
    <mergeCell ref="A89:C89"/>
    <mergeCell ref="A90:B90"/>
    <mergeCell ref="A91:B91"/>
    <mergeCell ref="A78:B78"/>
    <mergeCell ref="A80:C80"/>
    <mergeCell ref="A81:B81"/>
    <mergeCell ref="A82:B82"/>
    <mergeCell ref="A83:B83"/>
    <mergeCell ref="A84:B84"/>
    <mergeCell ref="A71:B71"/>
    <mergeCell ref="A72:B72"/>
    <mergeCell ref="A73:B73"/>
    <mergeCell ref="A75:C75"/>
    <mergeCell ref="A76:B76"/>
    <mergeCell ref="A77:B77"/>
    <mergeCell ref="A65:B65"/>
    <mergeCell ref="A66:B66"/>
    <mergeCell ref="A67:B67"/>
    <mergeCell ref="A68:B68"/>
    <mergeCell ref="A69:B69"/>
    <mergeCell ref="A70:B70"/>
    <mergeCell ref="A57:B57"/>
    <mergeCell ref="A59:C59"/>
    <mergeCell ref="A60:B60"/>
    <mergeCell ref="A61:B61"/>
    <mergeCell ref="A62:B62"/>
    <mergeCell ref="A64:C64"/>
    <mergeCell ref="A51:B51"/>
    <mergeCell ref="A52:B52"/>
    <mergeCell ref="A53:B53"/>
    <mergeCell ref="A54:B54"/>
    <mergeCell ref="A55:B55"/>
    <mergeCell ref="A56:B56"/>
    <mergeCell ref="A44:B44"/>
    <mergeCell ref="A45:B45"/>
    <mergeCell ref="A46:B46"/>
    <mergeCell ref="A47:B47"/>
    <mergeCell ref="A48:B48"/>
    <mergeCell ref="A50:C50"/>
    <mergeCell ref="A37:B37"/>
    <mergeCell ref="A38:B38"/>
    <mergeCell ref="A39:B39"/>
    <mergeCell ref="A41:C41"/>
    <mergeCell ref="A42:B42"/>
    <mergeCell ref="A43:B43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B5:C5"/>
    <mergeCell ref="A7:B7"/>
    <mergeCell ref="A9:C9"/>
    <mergeCell ref="A10:B10"/>
    <mergeCell ref="A11:B11"/>
  </mergeCells>
  <printOptions horizontalCentered="1"/>
  <pageMargins left="0.78740157480314965" right="0.78740157480314965" top="0.39370078740157483" bottom="0.39370078740157483" header="0.19685039370078741" footer="0.19685039370078741"/>
  <pageSetup scale="90" pageOrder="overThenDown" orientation="portrait" verticalDpi="0" r:id="rId1"/>
  <headerFooter>
    <oddFooter>&amp;R&amp;P</oddFooter>
  </headerFooter>
  <rowBreaks count="2" manualBreakCount="2">
    <brk id="506" max="16383" man="1"/>
    <brk id="10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4"/>
  <sheetViews>
    <sheetView zoomScale="90" zoomScaleNormal="90" zoomScalePageLayoutView="70" workbookViewId="0">
      <selection activeCell="H166" sqref="H166"/>
    </sheetView>
  </sheetViews>
  <sheetFormatPr defaultRowHeight="12.75" x14ac:dyDescent="0.2"/>
  <cols>
    <col min="1" max="1" width="3.28515625" style="217" customWidth="1"/>
    <col min="2" max="2" width="10.7109375" style="264" customWidth="1"/>
    <col min="3" max="3" width="25.85546875" style="228" customWidth="1"/>
    <col min="4" max="4" width="3.42578125" style="228" customWidth="1"/>
    <col min="5" max="5" width="13.42578125" style="228" customWidth="1"/>
    <col min="6" max="6" width="10.85546875" style="217" customWidth="1"/>
    <col min="7" max="7" width="11.140625" style="217" customWidth="1"/>
    <col min="8" max="8" width="12.28515625" style="217" customWidth="1"/>
    <col min="9" max="9" width="12.140625" style="217" customWidth="1"/>
    <col min="10" max="10" width="12.5703125" style="217" customWidth="1"/>
    <col min="11" max="11" width="12.42578125" style="217" customWidth="1"/>
    <col min="12" max="12" width="13.28515625" style="217" customWidth="1"/>
    <col min="13" max="13" width="12.140625" style="217" customWidth="1"/>
    <col min="14" max="14" width="12.28515625" style="217" customWidth="1"/>
    <col min="15" max="15" width="12.5703125" style="217" customWidth="1"/>
    <col min="16" max="16" width="12.7109375" style="217" customWidth="1"/>
    <col min="17" max="18" width="12.28515625" style="217" customWidth="1"/>
    <col min="19" max="19" width="12.42578125" style="217" customWidth="1"/>
    <col min="20" max="21" width="12.28515625" style="217" customWidth="1"/>
    <col min="22" max="22" width="12" style="217" customWidth="1"/>
    <col min="23" max="23" width="12.85546875" style="217" customWidth="1"/>
    <col min="24" max="254" width="9.140625" style="217"/>
    <col min="255" max="255" width="3.28515625" style="217" customWidth="1"/>
    <col min="256" max="256" width="10.7109375" style="217" customWidth="1"/>
    <col min="257" max="257" width="25.85546875" style="217" customWidth="1"/>
    <col min="258" max="258" width="3.42578125" style="217" customWidth="1"/>
    <col min="259" max="259" width="13.42578125" style="217" customWidth="1"/>
    <col min="260" max="260" width="10.85546875" style="217" customWidth="1"/>
    <col min="261" max="261" width="12.140625" style="217" customWidth="1"/>
    <col min="262" max="263" width="0" style="217" hidden="1" customWidth="1"/>
    <col min="264" max="264" width="12.5703125" style="217" customWidth="1"/>
    <col min="265" max="265" width="12.28515625" style="217" customWidth="1"/>
    <col min="266" max="266" width="12.140625" style="217" customWidth="1"/>
    <col min="267" max="267" width="12.5703125" style="217" customWidth="1"/>
    <col min="268" max="268" width="12.42578125" style="217" customWidth="1"/>
    <col min="269" max="269" width="13.28515625" style="217" customWidth="1"/>
    <col min="270" max="270" width="12.140625" style="217" customWidth="1"/>
    <col min="271" max="271" width="12.28515625" style="217" customWidth="1"/>
    <col min="272" max="272" width="12.5703125" style="217" customWidth="1"/>
    <col min="273" max="273" width="12.7109375" style="217" customWidth="1"/>
    <col min="274" max="275" width="12.28515625" style="217" customWidth="1"/>
    <col min="276" max="276" width="12.42578125" style="217" customWidth="1"/>
    <col min="277" max="277" width="12.28515625" style="217" customWidth="1"/>
    <col min="278" max="278" width="13.28515625" style="217" customWidth="1"/>
    <col min="279" max="279" width="13.42578125" style="217" customWidth="1"/>
    <col min="280" max="510" width="9.140625" style="217"/>
    <col min="511" max="511" width="3.28515625" style="217" customWidth="1"/>
    <col min="512" max="512" width="10.7109375" style="217" customWidth="1"/>
    <col min="513" max="513" width="25.85546875" style="217" customWidth="1"/>
    <col min="514" max="514" width="3.42578125" style="217" customWidth="1"/>
    <col min="515" max="515" width="13.42578125" style="217" customWidth="1"/>
    <col min="516" max="516" width="10.85546875" style="217" customWidth="1"/>
    <col min="517" max="517" width="12.140625" style="217" customWidth="1"/>
    <col min="518" max="519" width="0" style="217" hidden="1" customWidth="1"/>
    <col min="520" max="520" width="12.5703125" style="217" customWidth="1"/>
    <col min="521" max="521" width="12.28515625" style="217" customWidth="1"/>
    <col min="522" max="522" width="12.140625" style="217" customWidth="1"/>
    <col min="523" max="523" width="12.5703125" style="217" customWidth="1"/>
    <col min="524" max="524" width="12.42578125" style="217" customWidth="1"/>
    <col min="525" max="525" width="13.28515625" style="217" customWidth="1"/>
    <col min="526" max="526" width="12.140625" style="217" customWidth="1"/>
    <col min="527" max="527" width="12.28515625" style="217" customWidth="1"/>
    <col min="528" max="528" width="12.5703125" style="217" customWidth="1"/>
    <col min="529" max="529" width="12.7109375" style="217" customWidth="1"/>
    <col min="530" max="531" width="12.28515625" style="217" customWidth="1"/>
    <col min="532" max="532" width="12.42578125" style="217" customWidth="1"/>
    <col min="533" max="533" width="12.28515625" style="217" customWidth="1"/>
    <col min="534" max="534" width="13.28515625" style="217" customWidth="1"/>
    <col min="535" max="535" width="13.42578125" style="217" customWidth="1"/>
    <col min="536" max="766" width="9.140625" style="217"/>
    <col min="767" max="767" width="3.28515625" style="217" customWidth="1"/>
    <col min="768" max="768" width="10.7109375" style="217" customWidth="1"/>
    <col min="769" max="769" width="25.85546875" style="217" customWidth="1"/>
    <col min="770" max="770" width="3.42578125" style="217" customWidth="1"/>
    <col min="771" max="771" width="13.42578125" style="217" customWidth="1"/>
    <col min="772" max="772" width="10.85546875" style="217" customWidth="1"/>
    <col min="773" max="773" width="12.140625" style="217" customWidth="1"/>
    <col min="774" max="775" width="0" style="217" hidden="1" customWidth="1"/>
    <col min="776" max="776" width="12.5703125" style="217" customWidth="1"/>
    <col min="777" max="777" width="12.28515625" style="217" customWidth="1"/>
    <col min="778" max="778" width="12.140625" style="217" customWidth="1"/>
    <col min="779" max="779" width="12.5703125" style="217" customWidth="1"/>
    <col min="780" max="780" width="12.42578125" style="217" customWidth="1"/>
    <col min="781" max="781" width="13.28515625" style="217" customWidth="1"/>
    <col min="782" max="782" width="12.140625" style="217" customWidth="1"/>
    <col min="783" max="783" width="12.28515625" style="217" customWidth="1"/>
    <col min="784" max="784" width="12.5703125" style="217" customWidth="1"/>
    <col min="785" max="785" width="12.7109375" style="217" customWidth="1"/>
    <col min="786" max="787" width="12.28515625" style="217" customWidth="1"/>
    <col min="788" max="788" width="12.42578125" style="217" customWidth="1"/>
    <col min="789" max="789" width="12.28515625" style="217" customWidth="1"/>
    <col min="790" max="790" width="13.28515625" style="217" customWidth="1"/>
    <col min="791" max="791" width="13.42578125" style="217" customWidth="1"/>
    <col min="792" max="1022" width="9.140625" style="217"/>
    <col min="1023" max="1023" width="3.28515625" style="217" customWidth="1"/>
    <col min="1024" max="1024" width="10.7109375" style="217" customWidth="1"/>
    <col min="1025" max="1025" width="25.85546875" style="217" customWidth="1"/>
    <col min="1026" max="1026" width="3.42578125" style="217" customWidth="1"/>
    <col min="1027" max="1027" width="13.42578125" style="217" customWidth="1"/>
    <col min="1028" max="1028" width="10.85546875" style="217" customWidth="1"/>
    <col min="1029" max="1029" width="12.140625" style="217" customWidth="1"/>
    <col min="1030" max="1031" width="0" style="217" hidden="1" customWidth="1"/>
    <col min="1032" max="1032" width="12.5703125" style="217" customWidth="1"/>
    <col min="1033" max="1033" width="12.28515625" style="217" customWidth="1"/>
    <col min="1034" max="1034" width="12.140625" style="217" customWidth="1"/>
    <col min="1035" max="1035" width="12.5703125" style="217" customWidth="1"/>
    <col min="1036" max="1036" width="12.42578125" style="217" customWidth="1"/>
    <col min="1037" max="1037" width="13.28515625" style="217" customWidth="1"/>
    <col min="1038" max="1038" width="12.140625" style="217" customWidth="1"/>
    <col min="1039" max="1039" width="12.28515625" style="217" customWidth="1"/>
    <col min="1040" max="1040" width="12.5703125" style="217" customWidth="1"/>
    <col min="1041" max="1041" width="12.7109375" style="217" customWidth="1"/>
    <col min="1042" max="1043" width="12.28515625" style="217" customWidth="1"/>
    <col min="1044" max="1044" width="12.42578125" style="217" customWidth="1"/>
    <col min="1045" max="1045" width="12.28515625" style="217" customWidth="1"/>
    <col min="1046" max="1046" width="13.28515625" style="217" customWidth="1"/>
    <col min="1047" max="1047" width="13.42578125" style="217" customWidth="1"/>
    <col min="1048" max="1278" width="9.140625" style="217"/>
    <col min="1279" max="1279" width="3.28515625" style="217" customWidth="1"/>
    <col min="1280" max="1280" width="10.7109375" style="217" customWidth="1"/>
    <col min="1281" max="1281" width="25.85546875" style="217" customWidth="1"/>
    <col min="1282" max="1282" width="3.42578125" style="217" customWidth="1"/>
    <col min="1283" max="1283" width="13.42578125" style="217" customWidth="1"/>
    <col min="1284" max="1284" width="10.85546875" style="217" customWidth="1"/>
    <col min="1285" max="1285" width="12.140625" style="217" customWidth="1"/>
    <col min="1286" max="1287" width="0" style="217" hidden="1" customWidth="1"/>
    <col min="1288" max="1288" width="12.5703125" style="217" customWidth="1"/>
    <col min="1289" max="1289" width="12.28515625" style="217" customWidth="1"/>
    <col min="1290" max="1290" width="12.140625" style="217" customWidth="1"/>
    <col min="1291" max="1291" width="12.5703125" style="217" customWidth="1"/>
    <col min="1292" max="1292" width="12.42578125" style="217" customWidth="1"/>
    <col min="1293" max="1293" width="13.28515625" style="217" customWidth="1"/>
    <col min="1294" max="1294" width="12.140625" style="217" customWidth="1"/>
    <col min="1295" max="1295" width="12.28515625" style="217" customWidth="1"/>
    <col min="1296" max="1296" width="12.5703125" style="217" customWidth="1"/>
    <col min="1297" max="1297" width="12.7109375" style="217" customWidth="1"/>
    <col min="1298" max="1299" width="12.28515625" style="217" customWidth="1"/>
    <col min="1300" max="1300" width="12.42578125" style="217" customWidth="1"/>
    <col min="1301" max="1301" width="12.28515625" style="217" customWidth="1"/>
    <col min="1302" max="1302" width="13.28515625" style="217" customWidth="1"/>
    <col min="1303" max="1303" width="13.42578125" style="217" customWidth="1"/>
    <col min="1304" max="1534" width="9.140625" style="217"/>
    <col min="1535" max="1535" width="3.28515625" style="217" customWidth="1"/>
    <col min="1536" max="1536" width="10.7109375" style="217" customWidth="1"/>
    <col min="1537" max="1537" width="25.85546875" style="217" customWidth="1"/>
    <col min="1538" max="1538" width="3.42578125" style="217" customWidth="1"/>
    <col min="1539" max="1539" width="13.42578125" style="217" customWidth="1"/>
    <col min="1540" max="1540" width="10.85546875" style="217" customWidth="1"/>
    <col min="1541" max="1541" width="12.140625" style="217" customWidth="1"/>
    <col min="1542" max="1543" width="0" style="217" hidden="1" customWidth="1"/>
    <col min="1544" max="1544" width="12.5703125" style="217" customWidth="1"/>
    <col min="1545" max="1545" width="12.28515625" style="217" customWidth="1"/>
    <col min="1546" max="1546" width="12.140625" style="217" customWidth="1"/>
    <col min="1547" max="1547" width="12.5703125" style="217" customWidth="1"/>
    <col min="1548" max="1548" width="12.42578125" style="217" customWidth="1"/>
    <col min="1549" max="1549" width="13.28515625" style="217" customWidth="1"/>
    <col min="1550" max="1550" width="12.140625" style="217" customWidth="1"/>
    <col min="1551" max="1551" width="12.28515625" style="217" customWidth="1"/>
    <col min="1552" max="1552" width="12.5703125" style="217" customWidth="1"/>
    <col min="1553" max="1553" width="12.7109375" style="217" customWidth="1"/>
    <col min="1554" max="1555" width="12.28515625" style="217" customWidth="1"/>
    <col min="1556" max="1556" width="12.42578125" style="217" customWidth="1"/>
    <col min="1557" max="1557" width="12.28515625" style="217" customWidth="1"/>
    <col min="1558" max="1558" width="13.28515625" style="217" customWidth="1"/>
    <col min="1559" max="1559" width="13.42578125" style="217" customWidth="1"/>
    <col min="1560" max="1790" width="9.140625" style="217"/>
    <col min="1791" max="1791" width="3.28515625" style="217" customWidth="1"/>
    <col min="1792" max="1792" width="10.7109375" style="217" customWidth="1"/>
    <col min="1793" max="1793" width="25.85546875" style="217" customWidth="1"/>
    <col min="1794" max="1794" width="3.42578125" style="217" customWidth="1"/>
    <col min="1795" max="1795" width="13.42578125" style="217" customWidth="1"/>
    <col min="1796" max="1796" width="10.85546875" style="217" customWidth="1"/>
    <col min="1797" max="1797" width="12.140625" style="217" customWidth="1"/>
    <col min="1798" max="1799" width="0" style="217" hidden="1" customWidth="1"/>
    <col min="1800" max="1800" width="12.5703125" style="217" customWidth="1"/>
    <col min="1801" max="1801" width="12.28515625" style="217" customWidth="1"/>
    <col min="1802" max="1802" width="12.140625" style="217" customWidth="1"/>
    <col min="1803" max="1803" width="12.5703125" style="217" customWidth="1"/>
    <col min="1804" max="1804" width="12.42578125" style="217" customWidth="1"/>
    <col min="1805" max="1805" width="13.28515625" style="217" customWidth="1"/>
    <col min="1806" max="1806" width="12.140625" style="217" customWidth="1"/>
    <col min="1807" max="1807" width="12.28515625" style="217" customWidth="1"/>
    <col min="1808" max="1808" width="12.5703125" style="217" customWidth="1"/>
    <col min="1809" max="1809" width="12.7109375" style="217" customWidth="1"/>
    <col min="1810" max="1811" width="12.28515625" style="217" customWidth="1"/>
    <col min="1812" max="1812" width="12.42578125" style="217" customWidth="1"/>
    <col min="1813" max="1813" width="12.28515625" style="217" customWidth="1"/>
    <col min="1814" max="1814" width="13.28515625" style="217" customWidth="1"/>
    <col min="1815" max="1815" width="13.42578125" style="217" customWidth="1"/>
    <col min="1816" max="2046" width="9.140625" style="217"/>
    <col min="2047" max="2047" width="3.28515625" style="217" customWidth="1"/>
    <col min="2048" max="2048" width="10.7109375" style="217" customWidth="1"/>
    <col min="2049" max="2049" width="25.85546875" style="217" customWidth="1"/>
    <col min="2050" max="2050" width="3.42578125" style="217" customWidth="1"/>
    <col min="2051" max="2051" width="13.42578125" style="217" customWidth="1"/>
    <col min="2052" max="2052" width="10.85546875" style="217" customWidth="1"/>
    <col min="2053" max="2053" width="12.140625" style="217" customWidth="1"/>
    <col min="2054" max="2055" width="0" style="217" hidden="1" customWidth="1"/>
    <col min="2056" max="2056" width="12.5703125" style="217" customWidth="1"/>
    <col min="2057" max="2057" width="12.28515625" style="217" customWidth="1"/>
    <col min="2058" max="2058" width="12.140625" style="217" customWidth="1"/>
    <col min="2059" max="2059" width="12.5703125" style="217" customWidth="1"/>
    <col min="2060" max="2060" width="12.42578125" style="217" customWidth="1"/>
    <col min="2061" max="2061" width="13.28515625" style="217" customWidth="1"/>
    <col min="2062" max="2062" width="12.140625" style="217" customWidth="1"/>
    <col min="2063" max="2063" width="12.28515625" style="217" customWidth="1"/>
    <col min="2064" max="2064" width="12.5703125" style="217" customWidth="1"/>
    <col min="2065" max="2065" width="12.7109375" style="217" customWidth="1"/>
    <col min="2066" max="2067" width="12.28515625" style="217" customWidth="1"/>
    <col min="2068" max="2068" width="12.42578125" style="217" customWidth="1"/>
    <col min="2069" max="2069" width="12.28515625" style="217" customWidth="1"/>
    <col min="2070" max="2070" width="13.28515625" style="217" customWidth="1"/>
    <col min="2071" max="2071" width="13.42578125" style="217" customWidth="1"/>
    <col min="2072" max="2302" width="9.140625" style="217"/>
    <col min="2303" max="2303" width="3.28515625" style="217" customWidth="1"/>
    <col min="2304" max="2304" width="10.7109375" style="217" customWidth="1"/>
    <col min="2305" max="2305" width="25.85546875" style="217" customWidth="1"/>
    <col min="2306" max="2306" width="3.42578125" style="217" customWidth="1"/>
    <col min="2307" max="2307" width="13.42578125" style="217" customWidth="1"/>
    <col min="2308" max="2308" width="10.85546875" style="217" customWidth="1"/>
    <col min="2309" max="2309" width="12.140625" style="217" customWidth="1"/>
    <col min="2310" max="2311" width="0" style="217" hidden="1" customWidth="1"/>
    <col min="2312" max="2312" width="12.5703125" style="217" customWidth="1"/>
    <col min="2313" max="2313" width="12.28515625" style="217" customWidth="1"/>
    <col min="2314" max="2314" width="12.140625" style="217" customWidth="1"/>
    <col min="2315" max="2315" width="12.5703125" style="217" customWidth="1"/>
    <col min="2316" max="2316" width="12.42578125" style="217" customWidth="1"/>
    <col min="2317" max="2317" width="13.28515625" style="217" customWidth="1"/>
    <col min="2318" max="2318" width="12.140625" style="217" customWidth="1"/>
    <col min="2319" max="2319" width="12.28515625" style="217" customWidth="1"/>
    <col min="2320" max="2320" width="12.5703125" style="217" customWidth="1"/>
    <col min="2321" max="2321" width="12.7109375" style="217" customWidth="1"/>
    <col min="2322" max="2323" width="12.28515625" style="217" customWidth="1"/>
    <col min="2324" max="2324" width="12.42578125" style="217" customWidth="1"/>
    <col min="2325" max="2325" width="12.28515625" style="217" customWidth="1"/>
    <col min="2326" max="2326" width="13.28515625" style="217" customWidth="1"/>
    <col min="2327" max="2327" width="13.42578125" style="217" customWidth="1"/>
    <col min="2328" max="2558" width="9.140625" style="217"/>
    <col min="2559" max="2559" width="3.28515625" style="217" customWidth="1"/>
    <col min="2560" max="2560" width="10.7109375" style="217" customWidth="1"/>
    <col min="2561" max="2561" width="25.85546875" style="217" customWidth="1"/>
    <col min="2562" max="2562" width="3.42578125" style="217" customWidth="1"/>
    <col min="2563" max="2563" width="13.42578125" style="217" customWidth="1"/>
    <col min="2564" max="2564" width="10.85546875" style="217" customWidth="1"/>
    <col min="2565" max="2565" width="12.140625" style="217" customWidth="1"/>
    <col min="2566" max="2567" width="0" style="217" hidden="1" customWidth="1"/>
    <col min="2568" max="2568" width="12.5703125" style="217" customWidth="1"/>
    <col min="2569" max="2569" width="12.28515625" style="217" customWidth="1"/>
    <col min="2570" max="2570" width="12.140625" style="217" customWidth="1"/>
    <col min="2571" max="2571" width="12.5703125" style="217" customWidth="1"/>
    <col min="2572" max="2572" width="12.42578125" style="217" customWidth="1"/>
    <col min="2573" max="2573" width="13.28515625" style="217" customWidth="1"/>
    <col min="2574" max="2574" width="12.140625" style="217" customWidth="1"/>
    <col min="2575" max="2575" width="12.28515625" style="217" customWidth="1"/>
    <col min="2576" max="2576" width="12.5703125" style="217" customWidth="1"/>
    <col min="2577" max="2577" width="12.7109375" style="217" customWidth="1"/>
    <col min="2578" max="2579" width="12.28515625" style="217" customWidth="1"/>
    <col min="2580" max="2580" width="12.42578125" style="217" customWidth="1"/>
    <col min="2581" max="2581" width="12.28515625" style="217" customWidth="1"/>
    <col min="2582" max="2582" width="13.28515625" style="217" customWidth="1"/>
    <col min="2583" max="2583" width="13.42578125" style="217" customWidth="1"/>
    <col min="2584" max="2814" width="9.140625" style="217"/>
    <col min="2815" max="2815" width="3.28515625" style="217" customWidth="1"/>
    <col min="2816" max="2816" width="10.7109375" style="217" customWidth="1"/>
    <col min="2817" max="2817" width="25.85546875" style="217" customWidth="1"/>
    <col min="2818" max="2818" width="3.42578125" style="217" customWidth="1"/>
    <col min="2819" max="2819" width="13.42578125" style="217" customWidth="1"/>
    <col min="2820" max="2820" width="10.85546875" style="217" customWidth="1"/>
    <col min="2821" max="2821" width="12.140625" style="217" customWidth="1"/>
    <col min="2822" max="2823" width="0" style="217" hidden="1" customWidth="1"/>
    <col min="2824" max="2824" width="12.5703125" style="217" customWidth="1"/>
    <col min="2825" max="2825" width="12.28515625" style="217" customWidth="1"/>
    <col min="2826" max="2826" width="12.140625" style="217" customWidth="1"/>
    <col min="2827" max="2827" width="12.5703125" style="217" customWidth="1"/>
    <col min="2828" max="2828" width="12.42578125" style="217" customWidth="1"/>
    <col min="2829" max="2829" width="13.28515625" style="217" customWidth="1"/>
    <col min="2830" max="2830" width="12.140625" style="217" customWidth="1"/>
    <col min="2831" max="2831" width="12.28515625" style="217" customWidth="1"/>
    <col min="2832" max="2832" width="12.5703125" style="217" customWidth="1"/>
    <col min="2833" max="2833" width="12.7109375" style="217" customWidth="1"/>
    <col min="2834" max="2835" width="12.28515625" style="217" customWidth="1"/>
    <col min="2836" max="2836" width="12.42578125" style="217" customWidth="1"/>
    <col min="2837" max="2837" width="12.28515625" style="217" customWidth="1"/>
    <col min="2838" max="2838" width="13.28515625" style="217" customWidth="1"/>
    <col min="2839" max="2839" width="13.42578125" style="217" customWidth="1"/>
    <col min="2840" max="3070" width="9.140625" style="217"/>
    <col min="3071" max="3071" width="3.28515625" style="217" customWidth="1"/>
    <col min="3072" max="3072" width="10.7109375" style="217" customWidth="1"/>
    <col min="3073" max="3073" width="25.85546875" style="217" customWidth="1"/>
    <col min="3074" max="3074" width="3.42578125" style="217" customWidth="1"/>
    <col min="3075" max="3075" width="13.42578125" style="217" customWidth="1"/>
    <col min="3076" max="3076" width="10.85546875" style="217" customWidth="1"/>
    <col min="3077" max="3077" width="12.140625" style="217" customWidth="1"/>
    <col min="3078" max="3079" width="0" style="217" hidden="1" customWidth="1"/>
    <col min="3080" max="3080" width="12.5703125" style="217" customWidth="1"/>
    <col min="3081" max="3081" width="12.28515625" style="217" customWidth="1"/>
    <col min="3082" max="3082" width="12.140625" style="217" customWidth="1"/>
    <col min="3083" max="3083" width="12.5703125" style="217" customWidth="1"/>
    <col min="3084" max="3084" width="12.42578125" style="217" customWidth="1"/>
    <col min="3085" max="3085" width="13.28515625" style="217" customWidth="1"/>
    <col min="3086" max="3086" width="12.140625" style="217" customWidth="1"/>
    <col min="3087" max="3087" width="12.28515625" style="217" customWidth="1"/>
    <col min="3088" max="3088" width="12.5703125" style="217" customWidth="1"/>
    <col min="3089" max="3089" width="12.7109375" style="217" customWidth="1"/>
    <col min="3090" max="3091" width="12.28515625" style="217" customWidth="1"/>
    <col min="3092" max="3092" width="12.42578125" style="217" customWidth="1"/>
    <col min="3093" max="3093" width="12.28515625" style="217" customWidth="1"/>
    <col min="3094" max="3094" width="13.28515625" style="217" customWidth="1"/>
    <col min="3095" max="3095" width="13.42578125" style="217" customWidth="1"/>
    <col min="3096" max="3326" width="9.140625" style="217"/>
    <col min="3327" max="3327" width="3.28515625" style="217" customWidth="1"/>
    <col min="3328" max="3328" width="10.7109375" style="217" customWidth="1"/>
    <col min="3329" max="3329" width="25.85546875" style="217" customWidth="1"/>
    <col min="3330" max="3330" width="3.42578125" style="217" customWidth="1"/>
    <col min="3331" max="3331" width="13.42578125" style="217" customWidth="1"/>
    <col min="3332" max="3332" width="10.85546875" style="217" customWidth="1"/>
    <col min="3333" max="3333" width="12.140625" style="217" customWidth="1"/>
    <col min="3334" max="3335" width="0" style="217" hidden="1" customWidth="1"/>
    <col min="3336" max="3336" width="12.5703125" style="217" customWidth="1"/>
    <col min="3337" max="3337" width="12.28515625" style="217" customWidth="1"/>
    <col min="3338" max="3338" width="12.140625" style="217" customWidth="1"/>
    <col min="3339" max="3339" width="12.5703125" style="217" customWidth="1"/>
    <col min="3340" max="3340" width="12.42578125" style="217" customWidth="1"/>
    <col min="3341" max="3341" width="13.28515625" style="217" customWidth="1"/>
    <col min="3342" max="3342" width="12.140625" style="217" customWidth="1"/>
    <col min="3343" max="3343" width="12.28515625" style="217" customWidth="1"/>
    <col min="3344" max="3344" width="12.5703125" style="217" customWidth="1"/>
    <col min="3345" max="3345" width="12.7109375" style="217" customWidth="1"/>
    <col min="3346" max="3347" width="12.28515625" style="217" customWidth="1"/>
    <col min="3348" max="3348" width="12.42578125" style="217" customWidth="1"/>
    <col min="3349" max="3349" width="12.28515625" style="217" customWidth="1"/>
    <col min="3350" max="3350" width="13.28515625" style="217" customWidth="1"/>
    <col min="3351" max="3351" width="13.42578125" style="217" customWidth="1"/>
    <col min="3352" max="3582" width="9.140625" style="217"/>
    <col min="3583" max="3583" width="3.28515625" style="217" customWidth="1"/>
    <col min="3584" max="3584" width="10.7109375" style="217" customWidth="1"/>
    <col min="3585" max="3585" width="25.85546875" style="217" customWidth="1"/>
    <col min="3586" max="3586" width="3.42578125" style="217" customWidth="1"/>
    <col min="3587" max="3587" width="13.42578125" style="217" customWidth="1"/>
    <col min="3588" max="3588" width="10.85546875" style="217" customWidth="1"/>
    <col min="3589" max="3589" width="12.140625" style="217" customWidth="1"/>
    <col min="3590" max="3591" width="0" style="217" hidden="1" customWidth="1"/>
    <col min="3592" max="3592" width="12.5703125" style="217" customWidth="1"/>
    <col min="3593" max="3593" width="12.28515625" style="217" customWidth="1"/>
    <col min="3594" max="3594" width="12.140625" style="217" customWidth="1"/>
    <col min="3595" max="3595" width="12.5703125" style="217" customWidth="1"/>
    <col min="3596" max="3596" width="12.42578125" style="217" customWidth="1"/>
    <col min="3597" max="3597" width="13.28515625" style="217" customWidth="1"/>
    <col min="3598" max="3598" width="12.140625" style="217" customWidth="1"/>
    <col min="3599" max="3599" width="12.28515625" style="217" customWidth="1"/>
    <col min="3600" max="3600" width="12.5703125" style="217" customWidth="1"/>
    <col min="3601" max="3601" width="12.7109375" style="217" customWidth="1"/>
    <col min="3602" max="3603" width="12.28515625" style="217" customWidth="1"/>
    <col min="3604" max="3604" width="12.42578125" style="217" customWidth="1"/>
    <col min="3605" max="3605" width="12.28515625" style="217" customWidth="1"/>
    <col min="3606" max="3606" width="13.28515625" style="217" customWidth="1"/>
    <col min="3607" max="3607" width="13.42578125" style="217" customWidth="1"/>
    <col min="3608" max="3838" width="9.140625" style="217"/>
    <col min="3839" max="3839" width="3.28515625" style="217" customWidth="1"/>
    <col min="3840" max="3840" width="10.7109375" style="217" customWidth="1"/>
    <col min="3841" max="3841" width="25.85546875" style="217" customWidth="1"/>
    <col min="3842" max="3842" width="3.42578125" style="217" customWidth="1"/>
    <col min="3843" max="3843" width="13.42578125" style="217" customWidth="1"/>
    <col min="3844" max="3844" width="10.85546875" style="217" customWidth="1"/>
    <col min="3845" max="3845" width="12.140625" style="217" customWidth="1"/>
    <col min="3846" max="3847" width="0" style="217" hidden="1" customWidth="1"/>
    <col min="3848" max="3848" width="12.5703125" style="217" customWidth="1"/>
    <col min="3849" max="3849" width="12.28515625" style="217" customWidth="1"/>
    <col min="3850" max="3850" width="12.140625" style="217" customWidth="1"/>
    <col min="3851" max="3851" width="12.5703125" style="217" customWidth="1"/>
    <col min="3852" max="3852" width="12.42578125" style="217" customWidth="1"/>
    <col min="3853" max="3853" width="13.28515625" style="217" customWidth="1"/>
    <col min="3854" max="3854" width="12.140625" style="217" customWidth="1"/>
    <col min="3855" max="3855" width="12.28515625" style="217" customWidth="1"/>
    <col min="3856" max="3856" width="12.5703125" style="217" customWidth="1"/>
    <col min="3857" max="3857" width="12.7109375" style="217" customWidth="1"/>
    <col min="3858" max="3859" width="12.28515625" style="217" customWidth="1"/>
    <col min="3860" max="3860" width="12.42578125" style="217" customWidth="1"/>
    <col min="3861" max="3861" width="12.28515625" style="217" customWidth="1"/>
    <col min="3862" max="3862" width="13.28515625" style="217" customWidth="1"/>
    <col min="3863" max="3863" width="13.42578125" style="217" customWidth="1"/>
    <col min="3864" max="4094" width="9.140625" style="217"/>
    <col min="4095" max="4095" width="3.28515625" style="217" customWidth="1"/>
    <col min="4096" max="4096" width="10.7109375" style="217" customWidth="1"/>
    <col min="4097" max="4097" width="25.85546875" style="217" customWidth="1"/>
    <col min="4098" max="4098" width="3.42578125" style="217" customWidth="1"/>
    <col min="4099" max="4099" width="13.42578125" style="217" customWidth="1"/>
    <col min="4100" max="4100" width="10.85546875" style="217" customWidth="1"/>
    <col min="4101" max="4101" width="12.140625" style="217" customWidth="1"/>
    <col min="4102" max="4103" width="0" style="217" hidden="1" customWidth="1"/>
    <col min="4104" max="4104" width="12.5703125" style="217" customWidth="1"/>
    <col min="4105" max="4105" width="12.28515625" style="217" customWidth="1"/>
    <col min="4106" max="4106" width="12.140625" style="217" customWidth="1"/>
    <col min="4107" max="4107" width="12.5703125" style="217" customWidth="1"/>
    <col min="4108" max="4108" width="12.42578125" style="217" customWidth="1"/>
    <col min="4109" max="4109" width="13.28515625" style="217" customWidth="1"/>
    <col min="4110" max="4110" width="12.140625" style="217" customWidth="1"/>
    <col min="4111" max="4111" width="12.28515625" style="217" customWidth="1"/>
    <col min="4112" max="4112" width="12.5703125" style="217" customWidth="1"/>
    <col min="4113" max="4113" width="12.7109375" style="217" customWidth="1"/>
    <col min="4114" max="4115" width="12.28515625" style="217" customWidth="1"/>
    <col min="4116" max="4116" width="12.42578125" style="217" customWidth="1"/>
    <col min="4117" max="4117" width="12.28515625" style="217" customWidth="1"/>
    <col min="4118" max="4118" width="13.28515625" style="217" customWidth="1"/>
    <col min="4119" max="4119" width="13.42578125" style="217" customWidth="1"/>
    <col min="4120" max="4350" width="9.140625" style="217"/>
    <col min="4351" max="4351" width="3.28515625" style="217" customWidth="1"/>
    <col min="4352" max="4352" width="10.7109375" style="217" customWidth="1"/>
    <col min="4353" max="4353" width="25.85546875" style="217" customWidth="1"/>
    <col min="4354" max="4354" width="3.42578125" style="217" customWidth="1"/>
    <col min="4355" max="4355" width="13.42578125" style="217" customWidth="1"/>
    <col min="4356" max="4356" width="10.85546875" style="217" customWidth="1"/>
    <col min="4357" max="4357" width="12.140625" style="217" customWidth="1"/>
    <col min="4358" max="4359" width="0" style="217" hidden="1" customWidth="1"/>
    <col min="4360" max="4360" width="12.5703125" style="217" customWidth="1"/>
    <col min="4361" max="4361" width="12.28515625" style="217" customWidth="1"/>
    <col min="4362" max="4362" width="12.140625" style="217" customWidth="1"/>
    <col min="4363" max="4363" width="12.5703125" style="217" customWidth="1"/>
    <col min="4364" max="4364" width="12.42578125" style="217" customWidth="1"/>
    <col min="4365" max="4365" width="13.28515625" style="217" customWidth="1"/>
    <col min="4366" max="4366" width="12.140625" style="217" customWidth="1"/>
    <col min="4367" max="4367" width="12.28515625" style="217" customWidth="1"/>
    <col min="4368" max="4368" width="12.5703125" style="217" customWidth="1"/>
    <col min="4369" max="4369" width="12.7109375" style="217" customWidth="1"/>
    <col min="4370" max="4371" width="12.28515625" style="217" customWidth="1"/>
    <col min="4372" max="4372" width="12.42578125" style="217" customWidth="1"/>
    <col min="4373" max="4373" width="12.28515625" style="217" customWidth="1"/>
    <col min="4374" max="4374" width="13.28515625" style="217" customWidth="1"/>
    <col min="4375" max="4375" width="13.42578125" style="217" customWidth="1"/>
    <col min="4376" max="4606" width="9.140625" style="217"/>
    <col min="4607" max="4607" width="3.28515625" style="217" customWidth="1"/>
    <col min="4608" max="4608" width="10.7109375" style="217" customWidth="1"/>
    <col min="4609" max="4609" width="25.85546875" style="217" customWidth="1"/>
    <col min="4610" max="4610" width="3.42578125" style="217" customWidth="1"/>
    <col min="4611" max="4611" width="13.42578125" style="217" customWidth="1"/>
    <col min="4612" max="4612" width="10.85546875" style="217" customWidth="1"/>
    <col min="4613" max="4613" width="12.140625" style="217" customWidth="1"/>
    <col min="4614" max="4615" width="0" style="217" hidden="1" customWidth="1"/>
    <col min="4616" max="4616" width="12.5703125" style="217" customWidth="1"/>
    <col min="4617" max="4617" width="12.28515625" style="217" customWidth="1"/>
    <col min="4618" max="4618" width="12.140625" style="217" customWidth="1"/>
    <col min="4619" max="4619" width="12.5703125" style="217" customWidth="1"/>
    <col min="4620" max="4620" width="12.42578125" style="217" customWidth="1"/>
    <col min="4621" max="4621" width="13.28515625" style="217" customWidth="1"/>
    <col min="4622" max="4622" width="12.140625" style="217" customWidth="1"/>
    <col min="4623" max="4623" width="12.28515625" style="217" customWidth="1"/>
    <col min="4624" max="4624" width="12.5703125" style="217" customWidth="1"/>
    <col min="4625" max="4625" width="12.7109375" style="217" customWidth="1"/>
    <col min="4626" max="4627" width="12.28515625" style="217" customWidth="1"/>
    <col min="4628" max="4628" width="12.42578125" style="217" customWidth="1"/>
    <col min="4629" max="4629" width="12.28515625" style="217" customWidth="1"/>
    <col min="4630" max="4630" width="13.28515625" style="217" customWidth="1"/>
    <col min="4631" max="4631" width="13.42578125" style="217" customWidth="1"/>
    <col min="4632" max="4862" width="9.140625" style="217"/>
    <col min="4863" max="4863" width="3.28515625" style="217" customWidth="1"/>
    <col min="4864" max="4864" width="10.7109375" style="217" customWidth="1"/>
    <col min="4865" max="4865" width="25.85546875" style="217" customWidth="1"/>
    <col min="4866" max="4866" width="3.42578125" style="217" customWidth="1"/>
    <col min="4867" max="4867" width="13.42578125" style="217" customWidth="1"/>
    <col min="4868" max="4868" width="10.85546875" style="217" customWidth="1"/>
    <col min="4869" max="4869" width="12.140625" style="217" customWidth="1"/>
    <col min="4870" max="4871" width="0" style="217" hidden="1" customWidth="1"/>
    <col min="4872" max="4872" width="12.5703125" style="217" customWidth="1"/>
    <col min="4873" max="4873" width="12.28515625" style="217" customWidth="1"/>
    <col min="4874" max="4874" width="12.140625" style="217" customWidth="1"/>
    <col min="4875" max="4875" width="12.5703125" style="217" customWidth="1"/>
    <col min="4876" max="4876" width="12.42578125" style="217" customWidth="1"/>
    <col min="4877" max="4877" width="13.28515625" style="217" customWidth="1"/>
    <col min="4878" max="4878" width="12.140625" style="217" customWidth="1"/>
    <col min="4879" max="4879" width="12.28515625" style="217" customWidth="1"/>
    <col min="4880" max="4880" width="12.5703125" style="217" customWidth="1"/>
    <col min="4881" max="4881" width="12.7109375" style="217" customWidth="1"/>
    <col min="4882" max="4883" width="12.28515625" style="217" customWidth="1"/>
    <col min="4884" max="4884" width="12.42578125" style="217" customWidth="1"/>
    <col min="4885" max="4885" width="12.28515625" style="217" customWidth="1"/>
    <col min="4886" max="4886" width="13.28515625" style="217" customWidth="1"/>
    <col min="4887" max="4887" width="13.42578125" style="217" customWidth="1"/>
    <col min="4888" max="5118" width="9.140625" style="217"/>
    <col min="5119" max="5119" width="3.28515625" style="217" customWidth="1"/>
    <col min="5120" max="5120" width="10.7109375" style="217" customWidth="1"/>
    <col min="5121" max="5121" width="25.85546875" style="217" customWidth="1"/>
    <col min="5122" max="5122" width="3.42578125" style="217" customWidth="1"/>
    <col min="5123" max="5123" width="13.42578125" style="217" customWidth="1"/>
    <col min="5124" max="5124" width="10.85546875" style="217" customWidth="1"/>
    <col min="5125" max="5125" width="12.140625" style="217" customWidth="1"/>
    <col min="5126" max="5127" width="0" style="217" hidden="1" customWidth="1"/>
    <col min="5128" max="5128" width="12.5703125" style="217" customWidth="1"/>
    <col min="5129" max="5129" width="12.28515625" style="217" customWidth="1"/>
    <col min="5130" max="5130" width="12.140625" style="217" customWidth="1"/>
    <col min="5131" max="5131" width="12.5703125" style="217" customWidth="1"/>
    <col min="5132" max="5132" width="12.42578125" style="217" customWidth="1"/>
    <col min="5133" max="5133" width="13.28515625" style="217" customWidth="1"/>
    <col min="5134" max="5134" width="12.140625" style="217" customWidth="1"/>
    <col min="5135" max="5135" width="12.28515625" style="217" customWidth="1"/>
    <col min="5136" max="5136" width="12.5703125" style="217" customWidth="1"/>
    <col min="5137" max="5137" width="12.7109375" style="217" customWidth="1"/>
    <col min="5138" max="5139" width="12.28515625" style="217" customWidth="1"/>
    <col min="5140" max="5140" width="12.42578125" style="217" customWidth="1"/>
    <col min="5141" max="5141" width="12.28515625" style="217" customWidth="1"/>
    <col min="5142" max="5142" width="13.28515625" style="217" customWidth="1"/>
    <col min="5143" max="5143" width="13.42578125" style="217" customWidth="1"/>
    <col min="5144" max="5374" width="9.140625" style="217"/>
    <col min="5375" max="5375" width="3.28515625" style="217" customWidth="1"/>
    <col min="5376" max="5376" width="10.7109375" style="217" customWidth="1"/>
    <col min="5377" max="5377" width="25.85546875" style="217" customWidth="1"/>
    <col min="5378" max="5378" width="3.42578125" style="217" customWidth="1"/>
    <col min="5379" max="5379" width="13.42578125" style="217" customWidth="1"/>
    <col min="5380" max="5380" width="10.85546875" style="217" customWidth="1"/>
    <col min="5381" max="5381" width="12.140625" style="217" customWidth="1"/>
    <col min="5382" max="5383" width="0" style="217" hidden="1" customWidth="1"/>
    <col min="5384" max="5384" width="12.5703125" style="217" customWidth="1"/>
    <col min="5385" max="5385" width="12.28515625" style="217" customWidth="1"/>
    <col min="5386" max="5386" width="12.140625" style="217" customWidth="1"/>
    <col min="5387" max="5387" width="12.5703125" style="217" customWidth="1"/>
    <col min="5388" max="5388" width="12.42578125" style="217" customWidth="1"/>
    <col min="5389" max="5389" width="13.28515625" style="217" customWidth="1"/>
    <col min="5390" max="5390" width="12.140625" style="217" customWidth="1"/>
    <col min="5391" max="5391" width="12.28515625" style="217" customWidth="1"/>
    <col min="5392" max="5392" width="12.5703125" style="217" customWidth="1"/>
    <col min="5393" max="5393" width="12.7109375" style="217" customWidth="1"/>
    <col min="5394" max="5395" width="12.28515625" style="217" customWidth="1"/>
    <col min="5396" max="5396" width="12.42578125" style="217" customWidth="1"/>
    <col min="5397" max="5397" width="12.28515625" style="217" customWidth="1"/>
    <col min="5398" max="5398" width="13.28515625" style="217" customWidth="1"/>
    <col min="5399" max="5399" width="13.42578125" style="217" customWidth="1"/>
    <col min="5400" max="5630" width="9.140625" style="217"/>
    <col min="5631" max="5631" width="3.28515625" style="217" customWidth="1"/>
    <col min="5632" max="5632" width="10.7109375" style="217" customWidth="1"/>
    <col min="5633" max="5633" width="25.85546875" style="217" customWidth="1"/>
    <col min="5634" max="5634" width="3.42578125" style="217" customWidth="1"/>
    <col min="5635" max="5635" width="13.42578125" style="217" customWidth="1"/>
    <col min="5636" max="5636" width="10.85546875" style="217" customWidth="1"/>
    <col min="5637" max="5637" width="12.140625" style="217" customWidth="1"/>
    <col min="5638" max="5639" width="0" style="217" hidden="1" customWidth="1"/>
    <col min="5640" max="5640" width="12.5703125" style="217" customWidth="1"/>
    <col min="5641" max="5641" width="12.28515625" style="217" customWidth="1"/>
    <col min="5642" max="5642" width="12.140625" style="217" customWidth="1"/>
    <col min="5643" max="5643" width="12.5703125" style="217" customWidth="1"/>
    <col min="5644" max="5644" width="12.42578125" style="217" customWidth="1"/>
    <col min="5645" max="5645" width="13.28515625" style="217" customWidth="1"/>
    <col min="5646" max="5646" width="12.140625" style="217" customWidth="1"/>
    <col min="5647" max="5647" width="12.28515625" style="217" customWidth="1"/>
    <col min="5648" max="5648" width="12.5703125" style="217" customWidth="1"/>
    <col min="5649" max="5649" width="12.7109375" style="217" customWidth="1"/>
    <col min="5650" max="5651" width="12.28515625" style="217" customWidth="1"/>
    <col min="5652" max="5652" width="12.42578125" style="217" customWidth="1"/>
    <col min="5653" max="5653" width="12.28515625" style="217" customWidth="1"/>
    <col min="5654" max="5654" width="13.28515625" style="217" customWidth="1"/>
    <col min="5655" max="5655" width="13.42578125" style="217" customWidth="1"/>
    <col min="5656" max="5886" width="9.140625" style="217"/>
    <col min="5887" max="5887" width="3.28515625" style="217" customWidth="1"/>
    <col min="5888" max="5888" width="10.7109375" style="217" customWidth="1"/>
    <col min="5889" max="5889" width="25.85546875" style="217" customWidth="1"/>
    <col min="5890" max="5890" width="3.42578125" style="217" customWidth="1"/>
    <col min="5891" max="5891" width="13.42578125" style="217" customWidth="1"/>
    <col min="5892" max="5892" width="10.85546875" style="217" customWidth="1"/>
    <col min="5893" max="5893" width="12.140625" style="217" customWidth="1"/>
    <col min="5894" max="5895" width="0" style="217" hidden="1" customWidth="1"/>
    <col min="5896" max="5896" width="12.5703125" style="217" customWidth="1"/>
    <col min="5897" max="5897" width="12.28515625" style="217" customWidth="1"/>
    <col min="5898" max="5898" width="12.140625" style="217" customWidth="1"/>
    <col min="5899" max="5899" width="12.5703125" style="217" customWidth="1"/>
    <col min="5900" max="5900" width="12.42578125" style="217" customWidth="1"/>
    <col min="5901" max="5901" width="13.28515625" style="217" customWidth="1"/>
    <col min="5902" max="5902" width="12.140625" style="217" customWidth="1"/>
    <col min="5903" max="5903" width="12.28515625" style="217" customWidth="1"/>
    <col min="5904" max="5904" width="12.5703125" style="217" customWidth="1"/>
    <col min="5905" max="5905" width="12.7109375" style="217" customWidth="1"/>
    <col min="5906" max="5907" width="12.28515625" style="217" customWidth="1"/>
    <col min="5908" max="5908" width="12.42578125" style="217" customWidth="1"/>
    <col min="5909" max="5909" width="12.28515625" style="217" customWidth="1"/>
    <col min="5910" max="5910" width="13.28515625" style="217" customWidth="1"/>
    <col min="5911" max="5911" width="13.42578125" style="217" customWidth="1"/>
    <col min="5912" max="6142" width="9.140625" style="217"/>
    <col min="6143" max="6143" width="3.28515625" style="217" customWidth="1"/>
    <col min="6144" max="6144" width="10.7109375" style="217" customWidth="1"/>
    <col min="6145" max="6145" width="25.85546875" style="217" customWidth="1"/>
    <col min="6146" max="6146" width="3.42578125" style="217" customWidth="1"/>
    <col min="6147" max="6147" width="13.42578125" style="217" customWidth="1"/>
    <col min="6148" max="6148" width="10.85546875" style="217" customWidth="1"/>
    <col min="6149" max="6149" width="12.140625" style="217" customWidth="1"/>
    <col min="6150" max="6151" width="0" style="217" hidden="1" customWidth="1"/>
    <col min="6152" max="6152" width="12.5703125" style="217" customWidth="1"/>
    <col min="6153" max="6153" width="12.28515625" style="217" customWidth="1"/>
    <col min="6154" max="6154" width="12.140625" style="217" customWidth="1"/>
    <col min="6155" max="6155" width="12.5703125" style="217" customWidth="1"/>
    <col min="6156" max="6156" width="12.42578125" style="217" customWidth="1"/>
    <col min="6157" max="6157" width="13.28515625" style="217" customWidth="1"/>
    <col min="6158" max="6158" width="12.140625" style="217" customWidth="1"/>
    <col min="6159" max="6159" width="12.28515625" style="217" customWidth="1"/>
    <col min="6160" max="6160" width="12.5703125" style="217" customWidth="1"/>
    <col min="6161" max="6161" width="12.7109375" style="217" customWidth="1"/>
    <col min="6162" max="6163" width="12.28515625" style="217" customWidth="1"/>
    <col min="6164" max="6164" width="12.42578125" style="217" customWidth="1"/>
    <col min="6165" max="6165" width="12.28515625" style="217" customWidth="1"/>
    <col min="6166" max="6166" width="13.28515625" style="217" customWidth="1"/>
    <col min="6167" max="6167" width="13.42578125" style="217" customWidth="1"/>
    <col min="6168" max="6398" width="9.140625" style="217"/>
    <col min="6399" max="6399" width="3.28515625" style="217" customWidth="1"/>
    <col min="6400" max="6400" width="10.7109375" style="217" customWidth="1"/>
    <col min="6401" max="6401" width="25.85546875" style="217" customWidth="1"/>
    <col min="6402" max="6402" width="3.42578125" style="217" customWidth="1"/>
    <col min="6403" max="6403" width="13.42578125" style="217" customWidth="1"/>
    <col min="6404" max="6404" width="10.85546875" style="217" customWidth="1"/>
    <col min="6405" max="6405" width="12.140625" style="217" customWidth="1"/>
    <col min="6406" max="6407" width="0" style="217" hidden="1" customWidth="1"/>
    <col min="6408" max="6408" width="12.5703125" style="217" customWidth="1"/>
    <col min="6409" max="6409" width="12.28515625" style="217" customWidth="1"/>
    <col min="6410" max="6410" width="12.140625" style="217" customWidth="1"/>
    <col min="6411" max="6411" width="12.5703125" style="217" customWidth="1"/>
    <col min="6412" max="6412" width="12.42578125" style="217" customWidth="1"/>
    <col min="6413" max="6413" width="13.28515625" style="217" customWidth="1"/>
    <col min="6414" max="6414" width="12.140625" style="217" customWidth="1"/>
    <col min="6415" max="6415" width="12.28515625" style="217" customWidth="1"/>
    <col min="6416" max="6416" width="12.5703125" style="217" customWidth="1"/>
    <col min="6417" max="6417" width="12.7109375" style="217" customWidth="1"/>
    <col min="6418" max="6419" width="12.28515625" style="217" customWidth="1"/>
    <col min="6420" max="6420" width="12.42578125" style="217" customWidth="1"/>
    <col min="6421" max="6421" width="12.28515625" style="217" customWidth="1"/>
    <col min="6422" max="6422" width="13.28515625" style="217" customWidth="1"/>
    <col min="6423" max="6423" width="13.42578125" style="217" customWidth="1"/>
    <col min="6424" max="6654" width="9.140625" style="217"/>
    <col min="6655" max="6655" width="3.28515625" style="217" customWidth="1"/>
    <col min="6656" max="6656" width="10.7109375" style="217" customWidth="1"/>
    <col min="6657" max="6657" width="25.85546875" style="217" customWidth="1"/>
    <col min="6658" max="6658" width="3.42578125" style="217" customWidth="1"/>
    <col min="6659" max="6659" width="13.42578125" style="217" customWidth="1"/>
    <col min="6660" max="6660" width="10.85546875" style="217" customWidth="1"/>
    <col min="6661" max="6661" width="12.140625" style="217" customWidth="1"/>
    <col min="6662" max="6663" width="0" style="217" hidden="1" customWidth="1"/>
    <col min="6664" max="6664" width="12.5703125" style="217" customWidth="1"/>
    <col min="6665" max="6665" width="12.28515625" style="217" customWidth="1"/>
    <col min="6666" max="6666" width="12.140625" style="217" customWidth="1"/>
    <col min="6667" max="6667" width="12.5703125" style="217" customWidth="1"/>
    <col min="6668" max="6668" width="12.42578125" style="217" customWidth="1"/>
    <col min="6669" max="6669" width="13.28515625" style="217" customWidth="1"/>
    <col min="6670" max="6670" width="12.140625" style="217" customWidth="1"/>
    <col min="6671" max="6671" width="12.28515625" style="217" customWidth="1"/>
    <col min="6672" max="6672" width="12.5703125" style="217" customWidth="1"/>
    <col min="6673" max="6673" width="12.7109375" style="217" customWidth="1"/>
    <col min="6674" max="6675" width="12.28515625" style="217" customWidth="1"/>
    <col min="6676" max="6676" width="12.42578125" style="217" customWidth="1"/>
    <col min="6677" max="6677" width="12.28515625" style="217" customWidth="1"/>
    <col min="6678" max="6678" width="13.28515625" style="217" customWidth="1"/>
    <col min="6679" max="6679" width="13.42578125" style="217" customWidth="1"/>
    <col min="6680" max="6910" width="9.140625" style="217"/>
    <col min="6911" max="6911" width="3.28515625" style="217" customWidth="1"/>
    <col min="6912" max="6912" width="10.7109375" style="217" customWidth="1"/>
    <col min="6913" max="6913" width="25.85546875" style="217" customWidth="1"/>
    <col min="6914" max="6914" width="3.42578125" style="217" customWidth="1"/>
    <col min="6915" max="6915" width="13.42578125" style="217" customWidth="1"/>
    <col min="6916" max="6916" width="10.85546875" style="217" customWidth="1"/>
    <col min="6917" max="6917" width="12.140625" style="217" customWidth="1"/>
    <col min="6918" max="6919" width="0" style="217" hidden="1" customWidth="1"/>
    <col min="6920" max="6920" width="12.5703125" style="217" customWidth="1"/>
    <col min="6921" max="6921" width="12.28515625" style="217" customWidth="1"/>
    <col min="6922" max="6922" width="12.140625" style="217" customWidth="1"/>
    <col min="6923" max="6923" width="12.5703125" style="217" customWidth="1"/>
    <col min="6924" max="6924" width="12.42578125" style="217" customWidth="1"/>
    <col min="6925" max="6925" width="13.28515625" style="217" customWidth="1"/>
    <col min="6926" max="6926" width="12.140625" style="217" customWidth="1"/>
    <col min="6927" max="6927" width="12.28515625" style="217" customWidth="1"/>
    <col min="6928" max="6928" width="12.5703125" style="217" customWidth="1"/>
    <col min="6929" max="6929" width="12.7109375" style="217" customWidth="1"/>
    <col min="6930" max="6931" width="12.28515625" style="217" customWidth="1"/>
    <col min="6932" max="6932" width="12.42578125" style="217" customWidth="1"/>
    <col min="6933" max="6933" width="12.28515625" style="217" customWidth="1"/>
    <col min="6934" max="6934" width="13.28515625" style="217" customWidth="1"/>
    <col min="6935" max="6935" width="13.42578125" style="217" customWidth="1"/>
    <col min="6936" max="7166" width="9.140625" style="217"/>
    <col min="7167" max="7167" width="3.28515625" style="217" customWidth="1"/>
    <col min="7168" max="7168" width="10.7109375" style="217" customWidth="1"/>
    <col min="7169" max="7169" width="25.85546875" style="217" customWidth="1"/>
    <col min="7170" max="7170" width="3.42578125" style="217" customWidth="1"/>
    <col min="7171" max="7171" width="13.42578125" style="217" customWidth="1"/>
    <col min="7172" max="7172" width="10.85546875" style="217" customWidth="1"/>
    <col min="7173" max="7173" width="12.140625" style="217" customWidth="1"/>
    <col min="7174" max="7175" width="0" style="217" hidden="1" customWidth="1"/>
    <col min="7176" max="7176" width="12.5703125" style="217" customWidth="1"/>
    <col min="7177" max="7177" width="12.28515625" style="217" customWidth="1"/>
    <col min="7178" max="7178" width="12.140625" style="217" customWidth="1"/>
    <col min="7179" max="7179" width="12.5703125" style="217" customWidth="1"/>
    <col min="7180" max="7180" width="12.42578125" style="217" customWidth="1"/>
    <col min="7181" max="7181" width="13.28515625" style="217" customWidth="1"/>
    <col min="7182" max="7182" width="12.140625" style="217" customWidth="1"/>
    <col min="7183" max="7183" width="12.28515625" style="217" customWidth="1"/>
    <col min="7184" max="7184" width="12.5703125" style="217" customWidth="1"/>
    <col min="7185" max="7185" width="12.7109375" style="217" customWidth="1"/>
    <col min="7186" max="7187" width="12.28515625" style="217" customWidth="1"/>
    <col min="7188" max="7188" width="12.42578125" style="217" customWidth="1"/>
    <col min="7189" max="7189" width="12.28515625" style="217" customWidth="1"/>
    <col min="7190" max="7190" width="13.28515625" style="217" customWidth="1"/>
    <col min="7191" max="7191" width="13.42578125" style="217" customWidth="1"/>
    <col min="7192" max="7422" width="9.140625" style="217"/>
    <col min="7423" max="7423" width="3.28515625" style="217" customWidth="1"/>
    <col min="7424" max="7424" width="10.7109375" style="217" customWidth="1"/>
    <col min="7425" max="7425" width="25.85546875" style="217" customWidth="1"/>
    <col min="7426" max="7426" width="3.42578125" style="217" customWidth="1"/>
    <col min="7427" max="7427" width="13.42578125" style="217" customWidth="1"/>
    <col min="7428" max="7428" width="10.85546875" style="217" customWidth="1"/>
    <col min="7429" max="7429" width="12.140625" style="217" customWidth="1"/>
    <col min="7430" max="7431" width="0" style="217" hidden="1" customWidth="1"/>
    <col min="7432" max="7432" width="12.5703125" style="217" customWidth="1"/>
    <col min="7433" max="7433" width="12.28515625" style="217" customWidth="1"/>
    <col min="7434" max="7434" width="12.140625" style="217" customWidth="1"/>
    <col min="7435" max="7435" width="12.5703125" style="217" customWidth="1"/>
    <col min="7436" max="7436" width="12.42578125" style="217" customWidth="1"/>
    <col min="7437" max="7437" width="13.28515625" style="217" customWidth="1"/>
    <col min="7438" max="7438" width="12.140625" style="217" customWidth="1"/>
    <col min="7439" max="7439" width="12.28515625" style="217" customWidth="1"/>
    <col min="7440" max="7440" width="12.5703125" style="217" customWidth="1"/>
    <col min="7441" max="7441" width="12.7109375" style="217" customWidth="1"/>
    <col min="7442" max="7443" width="12.28515625" style="217" customWidth="1"/>
    <col min="7444" max="7444" width="12.42578125" style="217" customWidth="1"/>
    <col min="7445" max="7445" width="12.28515625" style="217" customWidth="1"/>
    <col min="7446" max="7446" width="13.28515625" style="217" customWidth="1"/>
    <col min="7447" max="7447" width="13.42578125" style="217" customWidth="1"/>
    <col min="7448" max="7678" width="9.140625" style="217"/>
    <col min="7679" max="7679" width="3.28515625" style="217" customWidth="1"/>
    <col min="7680" max="7680" width="10.7109375" style="217" customWidth="1"/>
    <col min="7681" max="7681" width="25.85546875" style="217" customWidth="1"/>
    <col min="7682" max="7682" width="3.42578125" style="217" customWidth="1"/>
    <col min="7683" max="7683" width="13.42578125" style="217" customWidth="1"/>
    <col min="7684" max="7684" width="10.85546875" style="217" customWidth="1"/>
    <col min="7685" max="7685" width="12.140625" style="217" customWidth="1"/>
    <col min="7686" max="7687" width="0" style="217" hidden="1" customWidth="1"/>
    <col min="7688" max="7688" width="12.5703125" style="217" customWidth="1"/>
    <col min="7689" max="7689" width="12.28515625" style="217" customWidth="1"/>
    <col min="7690" max="7690" width="12.140625" style="217" customWidth="1"/>
    <col min="7691" max="7691" width="12.5703125" style="217" customWidth="1"/>
    <col min="7692" max="7692" width="12.42578125" style="217" customWidth="1"/>
    <col min="7693" max="7693" width="13.28515625" style="217" customWidth="1"/>
    <col min="7694" max="7694" width="12.140625" style="217" customWidth="1"/>
    <col min="7695" max="7695" width="12.28515625" style="217" customWidth="1"/>
    <col min="7696" max="7696" width="12.5703125" style="217" customWidth="1"/>
    <col min="7697" max="7697" width="12.7109375" style="217" customWidth="1"/>
    <col min="7698" max="7699" width="12.28515625" style="217" customWidth="1"/>
    <col min="7700" max="7700" width="12.42578125" style="217" customWidth="1"/>
    <col min="7701" max="7701" width="12.28515625" style="217" customWidth="1"/>
    <col min="7702" max="7702" width="13.28515625" style="217" customWidth="1"/>
    <col min="7703" max="7703" width="13.42578125" style="217" customWidth="1"/>
    <col min="7704" max="7934" width="9.140625" style="217"/>
    <col min="7935" max="7935" width="3.28515625" style="217" customWidth="1"/>
    <col min="7936" max="7936" width="10.7109375" style="217" customWidth="1"/>
    <col min="7937" max="7937" width="25.85546875" style="217" customWidth="1"/>
    <col min="7938" max="7938" width="3.42578125" style="217" customWidth="1"/>
    <col min="7939" max="7939" width="13.42578125" style="217" customWidth="1"/>
    <col min="7940" max="7940" width="10.85546875" style="217" customWidth="1"/>
    <col min="7941" max="7941" width="12.140625" style="217" customWidth="1"/>
    <col min="7942" max="7943" width="0" style="217" hidden="1" customWidth="1"/>
    <col min="7944" max="7944" width="12.5703125" style="217" customWidth="1"/>
    <col min="7945" max="7945" width="12.28515625" style="217" customWidth="1"/>
    <col min="7946" max="7946" width="12.140625" style="217" customWidth="1"/>
    <col min="7947" max="7947" width="12.5703125" style="217" customWidth="1"/>
    <col min="7948" max="7948" width="12.42578125" style="217" customWidth="1"/>
    <col min="7949" max="7949" width="13.28515625" style="217" customWidth="1"/>
    <col min="7950" max="7950" width="12.140625" style="217" customWidth="1"/>
    <col min="7951" max="7951" width="12.28515625" style="217" customWidth="1"/>
    <col min="7952" max="7952" width="12.5703125" style="217" customWidth="1"/>
    <col min="7953" max="7953" width="12.7109375" style="217" customWidth="1"/>
    <col min="7954" max="7955" width="12.28515625" style="217" customWidth="1"/>
    <col min="7956" max="7956" width="12.42578125" style="217" customWidth="1"/>
    <col min="7957" max="7957" width="12.28515625" style="217" customWidth="1"/>
    <col min="7958" max="7958" width="13.28515625" style="217" customWidth="1"/>
    <col min="7959" max="7959" width="13.42578125" style="217" customWidth="1"/>
    <col min="7960" max="8190" width="9.140625" style="217"/>
    <col min="8191" max="8191" width="3.28515625" style="217" customWidth="1"/>
    <col min="8192" max="8192" width="10.7109375" style="217" customWidth="1"/>
    <col min="8193" max="8193" width="25.85546875" style="217" customWidth="1"/>
    <col min="8194" max="8194" width="3.42578125" style="217" customWidth="1"/>
    <col min="8195" max="8195" width="13.42578125" style="217" customWidth="1"/>
    <col min="8196" max="8196" width="10.85546875" style="217" customWidth="1"/>
    <col min="8197" max="8197" width="12.140625" style="217" customWidth="1"/>
    <col min="8198" max="8199" width="0" style="217" hidden="1" customWidth="1"/>
    <col min="8200" max="8200" width="12.5703125" style="217" customWidth="1"/>
    <col min="8201" max="8201" width="12.28515625" style="217" customWidth="1"/>
    <col min="8202" max="8202" width="12.140625" style="217" customWidth="1"/>
    <col min="8203" max="8203" width="12.5703125" style="217" customWidth="1"/>
    <col min="8204" max="8204" width="12.42578125" style="217" customWidth="1"/>
    <col min="8205" max="8205" width="13.28515625" style="217" customWidth="1"/>
    <col min="8206" max="8206" width="12.140625" style="217" customWidth="1"/>
    <col min="8207" max="8207" width="12.28515625" style="217" customWidth="1"/>
    <col min="8208" max="8208" width="12.5703125" style="217" customWidth="1"/>
    <col min="8209" max="8209" width="12.7109375" style="217" customWidth="1"/>
    <col min="8210" max="8211" width="12.28515625" style="217" customWidth="1"/>
    <col min="8212" max="8212" width="12.42578125" style="217" customWidth="1"/>
    <col min="8213" max="8213" width="12.28515625" style="217" customWidth="1"/>
    <col min="8214" max="8214" width="13.28515625" style="217" customWidth="1"/>
    <col min="8215" max="8215" width="13.42578125" style="217" customWidth="1"/>
    <col min="8216" max="8446" width="9.140625" style="217"/>
    <col min="8447" max="8447" width="3.28515625" style="217" customWidth="1"/>
    <col min="8448" max="8448" width="10.7109375" style="217" customWidth="1"/>
    <col min="8449" max="8449" width="25.85546875" style="217" customWidth="1"/>
    <col min="8450" max="8450" width="3.42578125" style="217" customWidth="1"/>
    <col min="8451" max="8451" width="13.42578125" style="217" customWidth="1"/>
    <col min="8452" max="8452" width="10.85546875" style="217" customWidth="1"/>
    <col min="8453" max="8453" width="12.140625" style="217" customWidth="1"/>
    <col min="8454" max="8455" width="0" style="217" hidden="1" customWidth="1"/>
    <col min="8456" max="8456" width="12.5703125" style="217" customWidth="1"/>
    <col min="8457" max="8457" width="12.28515625" style="217" customWidth="1"/>
    <col min="8458" max="8458" width="12.140625" style="217" customWidth="1"/>
    <col min="8459" max="8459" width="12.5703125" style="217" customWidth="1"/>
    <col min="8460" max="8460" width="12.42578125" style="217" customWidth="1"/>
    <col min="8461" max="8461" width="13.28515625" style="217" customWidth="1"/>
    <col min="8462" max="8462" width="12.140625" style="217" customWidth="1"/>
    <col min="8463" max="8463" width="12.28515625" style="217" customWidth="1"/>
    <col min="8464" max="8464" width="12.5703125" style="217" customWidth="1"/>
    <col min="8465" max="8465" width="12.7109375" style="217" customWidth="1"/>
    <col min="8466" max="8467" width="12.28515625" style="217" customWidth="1"/>
    <col min="8468" max="8468" width="12.42578125" style="217" customWidth="1"/>
    <col min="8469" max="8469" width="12.28515625" style="217" customWidth="1"/>
    <col min="8470" max="8470" width="13.28515625" style="217" customWidth="1"/>
    <col min="8471" max="8471" width="13.42578125" style="217" customWidth="1"/>
    <col min="8472" max="8702" width="9.140625" style="217"/>
    <col min="8703" max="8703" width="3.28515625" style="217" customWidth="1"/>
    <col min="8704" max="8704" width="10.7109375" style="217" customWidth="1"/>
    <col min="8705" max="8705" width="25.85546875" style="217" customWidth="1"/>
    <col min="8706" max="8706" width="3.42578125" style="217" customWidth="1"/>
    <col min="8707" max="8707" width="13.42578125" style="217" customWidth="1"/>
    <col min="8708" max="8708" width="10.85546875" style="217" customWidth="1"/>
    <col min="8709" max="8709" width="12.140625" style="217" customWidth="1"/>
    <col min="8710" max="8711" width="0" style="217" hidden="1" customWidth="1"/>
    <col min="8712" max="8712" width="12.5703125" style="217" customWidth="1"/>
    <col min="8713" max="8713" width="12.28515625" style="217" customWidth="1"/>
    <col min="8714" max="8714" width="12.140625" style="217" customWidth="1"/>
    <col min="8715" max="8715" width="12.5703125" style="217" customWidth="1"/>
    <col min="8716" max="8716" width="12.42578125" style="217" customWidth="1"/>
    <col min="8717" max="8717" width="13.28515625" style="217" customWidth="1"/>
    <col min="8718" max="8718" width="12.140625" style="217" customWidth="1"/>
    <col min="8719" max="8719" width="12.28515625" style="217" customWidth="1"/>
    <col min="8720" max="8720" width="12.5703125" style="217" customWidth="1"/>
    <col min="8721" max="8721" width="12.7109375" style="217" customWidth="1"/>
    <col min="8722" max="8723" width="12.28515625" style="217" customWidth="1"/>
    <col min="8724" max="8724" width="12.42578125" style="217" customWidth="1"/>
    <col min="8725" max="8725" width="12.28515625" style="217" customWidth="1"/>
    <col min="8726" max="8726" width="13.28515625" style="217" customWidth="1"/>
    <col min="8727" max="8727" width="13.42578125" style="217" customWidth="1"/>
    <col min="8728" max="8958" width="9.140625" style="217"/>
    <col min="8959" max="8959" width="3.28515625" style="217" customWidth="1"/>
    <col min="8960" max="8960" width="10.7109375" style="217" customWidth="1"/>
    <col min="8961" max="8961" width="25.85546875" style="217" customWidth="1"/>
    <col min="8962" max="8962" width="3.42578125" style="217" customWidth="1"/>
    <col min="8963" max="8963" width="13.42578125" style="217" customWidth="1"/>
    <col min="8964" max="8964" width="10.85546875" style="217" customWidth="1"/>
    <col min="8965" max="8965" width="12.140625" style="217" customWidth="1"/>
    <col min="8966" max="8967" width="0" style="217" hidden="1" customWidth="1"/>
    <col min="8968" max="8968" width="12.5703125" style="217" customWidth="1"/>
    <col min="8969" max="8969" width="12.28515625" style="217" customWidth="1"/>
    <col min="8970" max="8970" width="12.140625" style="217" customWidth="1"/>
    <col min="8971" max="8971" width="12.5703125" style="217" customWidth="1"/>
    <col min="8972" max="8972" width="12.42578125" style="217" customWidth="1"/>
    <col min="8973" max="8973" width="13.28515625" style="217" customWidth="1"/>
    <col min="8974" max="8974" width="12.140625" style="217" customWidth="1"/>
    <col min="8975" max="8975" width="12.28515625" style="217" customWidth="1"/>
    <col min="8976" max="8976" width="12.5703125" style="217" customWidth="1"/>
    <col min="8977" max="8977" width="12.7109375" style="217" customWidth="1"/>
    <col min="8978" max="8979" width="12.28515625" style="217" customWidth="1"/>
    <col min="8980" max="8980" width="12.42578125" style="217" customWidth="1"/>
    <col min="8981" max="8981" width="12.28515625" style="217" customWidth="1"/>
    <col min="8982" max="8982" width="13.28515625" style="217" customWidth="1"/>
    <col min="8983" max="8983" width="13.42578125" style="217" customWidth="1"/>
    <col min="8984" max="9214" width="9.140625" style="217"/>
    <col min="9215" max="9215" width="3.28515625" style="217" customWidth="1"/>
    <col min="9216" max="9216" width="10.7109375" style="217" customWidth="1"/>
    <col min="9217" max="9217" width="25.85546875" style="217" customWidth="1"/>
    <col min="9218" max="9218" width="3.42578125" style="217" customWidth="1"/>
    <col min="9219" max="9219" width="13.42578125" style="217" customWidth="1"/>
    <col min="9220" max="9220" width="10.85546875" style="217" customWidth="1"/>
    <col min="9221" max="9221" width="12.140625" style="217" customWidth="1"/>
    <col min="9222" max="9223" width="0" style="217" hidden="1" customWidth="1"/>
    <col min="9224" max="9224" width="12.5703125" style="217" customWidth="1"/>
    <col min="9225" max="9225" width="12.28515625" style="217" customWidth="1"/>
    <col min="9226" max="9226" width="12.140625" style="217" customWidth="1"/>
    <col min="9227" max="9227" width="12.5703125" style="217" customWidth="1"/>
    <col min="9228" max="9228" width="12.42578125" style="217" customWidth="1"/>
    <col min="9229" max="9229" width="13.28515625" style="217" customWidth="1"/>
    <col min="9230" max="9230" width="12.140625" style="217" customWidth="1"/>
    <col min="9231" max="9231" width="12.28515625" style="217" customWidth="1"/>
    <col min="9232" max="9232" width="12.5703125" style="217" customWidth="1"/>
    <col min="9233" max="9233" width="12.7109375" style="217" customWidth="1"/>
    <col min="9234" max="9235" width="12.28515625" style="217" customWidth="1"/>
    <col min="9236" max="9236" width="12.42578125" style="217" customWidth="1"/>
    <col min="9237" max="9237" width="12.28515625" style="217" customWidth="1"/>
    <col min="9238" max="9238" width="13.28515625" style="217" customWidth="1"/>
    <col min="9239" max="9239" width="13.42578125" style="217" customWidth="1"/>
    <col min="9240" max="9470" width="9.140625" style="217"/>
    <col min="9471" max="9471" width="3.28515625" style="217" customWidth="1"/>
    <col min="9472" max="9472" width="10.7109375" style="217" customWidth="1"/>
    <col min="9473" max="9473" width="25.85546875" style="217" customWidth="1"/>
    <col min="9474" max="9474" width="3.42578125" style="217" customWidth="1"/>
    <col min="9475" max="9475" width="13.42578125" style="217" customWidth="1"/>
    <col min="9476" max="9476" width="10.85546875" style="217" customWidth="1"/>
    <col min="9477" max="9477" width="12.140625" style="217" customWidth="1"/>
    <col min="9478" max="9479" width="0" style="217" hidden="1" customWidth="1"/>
    <col min="9480" max="9480" width="12.5703125" style="217" customWidth="1"/>
    <col min="9481" max="9481" width="12.28515625" style="217" customWidth="1"/>
    <col min="9482" max="9482" width="12.140625" style="217" customWidth="1"/>
    <col min="9483" max="9483" width="12.5703125" style="217" customWidth="1"/>
    <col min="9484" max="9484" width="12.42578125" style="217" customWidth="1"/>
    <col min="9485" max="9485" width="13.28515625" style="217" customWidth="1"/>
    <col min="9486" max="9486" width="12.140625" style="217" customWidth="1"/>
    <col min="9487" max="9487" width="12.28515625" style="217" customWidth="1"/>
    <col min="9488" max="9488" width="12.5703125" style="217" customWidth="1"/>
    <col min="9489" max="9489" width="12.7109375" style="217" customWidth="1"/>
    <col min="9490" max="9491" width="12.28515625" style="217" customWidth="1"/>
    <col min="9492" max="9492" width="12.42578125" style="217" customWidth="1"/>
    <col min="9493" max="9493" width="12.28515625" style="217" customWidth="1"/>
    <col min="9494" max="9494" width="13.28515625" style="217" customWidth="1"/>
    <col min="9495" max="9495" width="13.42578125" style="217" customWidth="1"/>
    <col min="9496" max="9726" width="9.140625" style="217"/>
    <col min="9727" max="9727" width="3.28515625" style="217" customWidth="1"/>
    <col min="9728" max="9728" width="10.7109375" style="217" customWidth="1"/>
    <col min="9729" max="9729" width="25.85546875" style="217" customWidth="1"/>
    <col min="9730" max="9730" width="3.42578125" style="217" customWidth="1"/>
    <col min="9731" max="9731" width="13.42578125" style="217" customWidth="1"/>
    <col min="9732" max="9732" width="10.85546875" style="217" customWidth="1"/>
    <col min="9733" max="9733" width="12.140625" style="217" customWidth="1"/>
    <col min="9734" max="9735" width="0" style="217" hidden="1" customWidth="1"/>
    <col min="9736" max="9736" width="12.5703125" style="217" customWidth="1"/>
    <col min="9737" max="9737" width="12.28515625" style="217" customWidth="1"/>
    <col min="9738" max="9738" width="12.140625" style="217" customWidth="1"/>
    <col min="9739" max="9739" width="12.5703125" style="217" customWidth="1"/>
    <col min="9740" max="9740" width="12.42578125" style="217" customWidth="1"/>
    <col min="9741" max="9741" width="13.28515625" style="217" customWidth="1"/>
    <col min="9742" max="9742" width="12.140625" style="217" customWidth="1"/>
    <col min="9743" max="9743" width="12.28515625" style="217" customWidth="1"/>
    <col min="9744" max="9744" width="12.5703125" style="217" customWidth="1"/>
    <col min="9745" max="9745" width="12.7109375" style="217" customWidth="1"/>
    <col min="9746" max="9747" width="12.28515625" style="217" customWidth="1"/>
    <col min="9748" max="9748" width="12.42578125" style="217" customWidth="1"/>
    <col min="9749" max="9749" width="12.28515625" style="217" customWidth="1"/>
    <col min="9750" max="9750" width="13.28515625" style="217" customWidth="1"/>
    <col min="9751" max="9751" width="13.42578125" style="217" customWidth="1"/>
    <col min="9752" max="9982" width="9.140625" style="217"/>
    <col min="9983" max="9983" width="3.28515625" style="217" customWidth="1"/>
    <col min="9984" max="9984" width="10.7109375" style="217" customWidth="1"/>
    <col min="9985" max="9985" width="25.85546875" style="217" customWidth="1"/>
    <col min="9986" max="9986" width="3.42578125" style="217" customWidth="1"/>
    <col min="9987" max="9987" width="13.42578125" style="217" customWidth="1"/>
    <col min="9988" max="9988" width="10.85546875" style="217" customWidth="1"/>
    <col min="9989" max="9989" width="12.140625" style="217" customWidth="1"/>
    <col min="9990" max="9991" width="0" style="217" hidden="1" customWidth="1"/>
    <col min="9992" max="9992" width="12.5703125" style="217" customWidth="1"/>
    <col min="9993" max="9993" width="12.28515625" style="217" customWidth="1"/>
    <col min="9994" max="9994" width="12.140625" style="217" customWidth="1"/>
    <col min="9995" max="9995" width="12.5703125" style="217" customWidth="1"/>
    <col min="9996" max="9996" width="12.42578125" style="217" customWidth="1"/>
    <col min="9997" max="9997" width="13.28515625" style="217" customWidth="1"/>
    <col min="9998" max="9998" width="12.140625" style="217" customWidth="1"/>
    <col min="9999" max="9999" width="12.28515625" style="217" customWidth="1"/>
    <col min="10000" max="10000" width="12.5703125" style="217" customWidth="1"/>
    <col min="10001" max="10001" width="12.7109375" style="217" customWidth="1"/>
    <col min="10002" max="10003" width="12.28515625" style="217" customWidth="1"/>
    <col min="10004" max="10004" width="12.42578125" style="217" customWidth="1"/>
    <col min="10005" max="10005" width="12.28515625" style="217" customWidth="1"/>
    <col min="10006" max="10006" width="13.28515625" style="217" customWidth="1"/>
    <col min="10007" max="10007" width="13.42578125" style="217" customWidth="1"/>
    <col min="10008" max="10238" width="9.140625" style="217"/>
    <col min="10239" max="10239" width="3.28515625" style="217" customWidth="1"/>
    <col min="10240" max="10240" width="10.7109375" style="217" customWidth="1"/>
    <col min="10241" max="10241" width="25.85546875" style="217" customWidth="1"/>
    <col min="10242" max="10242" width="3.42578125" style="217" customWidth="1"/>
    <col min="10243" max="10243" width="13.42578125" style="217" customWidth="1"/>
    <col min="10244" max="10244" width="10.85546875" style="217" customWidth="1"/>
    <col min="10245" max="10245" width="12.140625" style="217" customWidth="1"/>
    <col min="10246" max="10247" width="0" style="217" hidden="1" customWidth="1"/>
    <col min="10248" max="10248" width="12.5703125" style="217" customWidth="1"/>
    <col min="10249" max="10249" width="12.28515625" style="217" customWidth="1"/>
    <col min="10250" max="10250" width="12.140625" style="217" customWidth="1"/>
    <col min="10251" max="10251" width="12.5703125" style="217" customWidth="1"/>
    <col min="10252" max="10252" width="12.42578125" style="217" customWidth="1"/>
    <col min="10253" max="10253" width="13.28515625" style="217" customWidth="1"/>
    <col min="10254" max="10254" width="12.140625" style="217" customWidth="1"/>
    <col min="10255" max="10255" width="12.28515625" style="217" customWidth="1"/>
    <col min="10256" max="10256" width="12.5703125" style="217" customWidth="1"/>
    <col min="10257" max="10257" width="12.7109375" style="217" customWidth="1"/>
    <col min="10258" max="10259" width="12.28515625" style="217" customWidth="1"/>
    <col min="10260" max="10260" width="12.42578125" style="217" customWidth="1"/>
    <col min="10261" max="10261" width="12.28515625" style="217" customWidth="1"/>
    <col min="10262" max="10262" width="13.28515625" style="217" customWidth="1"/>
    <col min="10263" max="10263" width="13.42578125" style="217" customWidth="1"/>
    <col min="10264" max="10494" width="9.140625" style="217"/>
    <col min="10495" max="10495" width="3.28515625" style="217" customWidth="1"/>
    <col min="10496" max="10496" width="10.7109375" style="217" customWidth="1"/>
    <col min="10497" max="10497" width="25.85546875" style="217" customWidth="1"/>
    <col min="10498" max="10498" width="3.42578125" style="217" customWidth="1"/>
    <col min="10499" max="10499" width="13.42578125" style="217" customWidth="1"/>
    <col min="10500" max="10500" width="10.85546875" style="217" customWidth="1"/>
    <col min="10501" max="10501" width="12.140625" style="217" customWidth="1"/>
    <col min="10502" max="10503" width="0" style="217" hidden="1" customWidth="1"/>
    <col min="10504" max="10504" width="12.5703125" style="217" customWidth="1"/>
    <col min="10505" max="10505" width="12.28515625" style="217" customWidth="1"/>
    <col min="10506" max="10506" width="12.140625" style="217" customWidth="1"/>
    <col min="10507" max="10507" width="12.5703125" style="217" customWidth="1"/>
    <col min="10508" max="10508" width="12.42578125" style="217" customWidth="1"/>
    <col min="10509" max="10509" width="13.28515625" style="217" customWidth="1"/>
    <col min="10510" max="10510" width="12.140625" style="217" customWidth="1"/>
    <col min="10511" max="10511" width="12.28515625" style="217" customWidth="1"/>
    <col min="10512" max="10512" width="12.5703125" style="217" customWidth="1"/>
    <col min="10513" max="10513" width="12.7109375" style="217" customWidth="1"/>
    <col min="10514" max="10515" width="12.28515625" style="217" customWidth="1"/>
    <col min="10516" max="10516" width="12.42578125" style="217" customWidth="1"/>
    <col min="10517" max="10517" width="12.28515625" style="217" customWidth="1"/>
    <col min="10518" max="10518" width="13.28515625" style="217" customWidth="1"/>
    <col min="10519" max="10519" width="13.42578125" style="217" customWidth="1"/>
    <col min="10520" max="10750" width="9.140625" style="217"/>
    <col min="10751" max="10751" width="3.28515625" style="217" customWidth="1"/>
    <col min="10752" max="10752" width="10.7109375" style="217" customWidth="1"/>
    <col min="10753" max="10753" width="25.85546875" style="217" customWidth="1"/>
    <col min="10754" max="10754" width="3.42578125" style="217" customWidth="1"/>
    <col min="10755" max="10755" width="13.42578125" style="217" customWidth="1"/>
    <col min="10756" max="10756" width="10.85546875" style="217" customWidth="1"/>
    <col min="10757" max="10757" width="12.140625" style="217" customWidth="1"/>
    <col min="10758" max="10759" width="0" style="217" hidden="1" customWidth="1"/>
    <col min="10760" max="10760" width="12.5703125" style="217" customWidth="1"/>
    <col min="10761" max="10761" width="12.28515625" style="217" customWidth="1"/>
    <col min="10762" max="10762" width="12.140625" style="217" customWidth="1"/>
    <col min="10763" max="10763" width="12.5703125" style="217" customWidth="1"/>
    <col min="10764" max="10764" width="12.42578125" style="217" customWidth="1"/>
    <col min="10765" max="10765" width="13.28515625" style="217" customWidth="1"/>
    <col min="10766" max="10766" width="12.140625" style="217" customWidth="1"/>
    <col min="10767" max="10767" width="12.28515625" style="217" customWidth="1"/>
    <col min="10768" max="10768" width="12.5703125" style="217" customWidth="1"/>
    <col min="10769" max="10769" width="12.7109375" style="217" customWidth="1"/>
    <col min="10770" max="10771" width="12.28515625" style="217" customWidth="1"/>
    <col min="10772" max="10772" width="12.42578125" style="217" customWidth="1"/>
    <col min="10773" max="10773" width="12.28515625" style="217" customWidth="1"/>
    <col min="10774" max="10774" width="13.28515625" style="217" customWidth="1"/>
    <col min="10775" max="10775" width="13.42578125" style="217" customWidth="1"/>
    <col min="10776" max="11006" width="9.140625" style="217"/>
    <col min="11007" max="11007" width="3.28515625" style="217" customWidth="1"/>
    <col min="11008" max="11008" width="10.7109375" style="217" customWidth="1"/>
    <col min="11009" max="11009" width="25.85546875" style="217" customWidth="1"/>
    <col min="11010" max="11010" width="3.42578125" style="217" customWidth="1"/>
    <col min="11011" max="11011" width="13.42578125" style="217" customWidth="1"/>
    <col min="11012" max="11012" width="10.85546875" style="217" customWidth="1"/>
    <col min="11013" max="11013" width="12.140625" style="217" customWidth="1"/>
    <col min="11014" max="11015" width="0" style="217" hidden="1" customWidth="1"/>
    <col min="11016" max="11016" width="12.5703125" style="217" customWidth="1"/>
    <col min="11017" max="11017" width="12.28515625" style="217" customWidth="1"/>
    <col min="11018" max="11018" width="12.140625" style="217" customWidth="1"/>
    <col min="11019" max="11019" width="12.5703125" style="217" customWidth="1"/>
    <col min="11020" max="11020" width="12.42578125" style="217" customWidth="1"/>
    <col min="11021" max="11021" width="13.28515625" style="217" customWidth="1"/>
    <col min="11022" max="11022" width="12.140625" style="217" customWidth="1"/>
    <col min="11023" max="11023" width="12.28515625" style="217" customWidth="1"/>
    <col min="11024" max="11024" width="12.5703125" style="217" customWidth="1"/>
    <col min="11025" max="11025" width="12.7109375" style="217" customWidth="1"/>
    <col min="11026" max="11027" width="12.28515625" style="217" customWidth="1"/>
    <col min="11028" max="11028" width="12.42578125" style="217" customWidth="1"/>
    <col min="11029" max="11029" width="12.28515625" style="217" customWidth="1"/>
    <col min="11030" max="11030" width="13.28515625" style="217" customWidth="1"/>
    <col min="11031" max="11031" width="13.42578125" style="217" customWidth="1"/>
    <col min="11032" max="11262" width="9.140625" style="217"/>
    <col min="11263" max="11263" width="3.28515625" style="217" customWidth="1"/>
    <col min="11264" max="11264" width="10.7109375" style="217" customWidth="1"/>
    <col min="11265" max="11265" width="25.85546875" style="217" customWidth="1"/>
    <col min="11266" max="11266" width="3.42578125" style="217" customWidth="1"/>
    <col min="11267" max="11267" width="13.42578125" style="217" customWidth="1"/>
    <col min="11268" max="11268" width="10.85546875" style="217" customWidth="1"/>
    <col min="11269" max="11269" width="12.140625" style="217" customWidth="1"/>
    <col min="11270" max="11271" width="0" style="217" hidden="1" customWidth="1"/>
    <col min="11272" max="11272" width="12.5703125" style="217" customWidth="1"/>
    <col min="11273" max="11273" width="12.28515625" style="217" customWidth="1"/>
    <col min="11274" max="11274" width="12.140625" style="217" customWidth="1"/>
    <col min="11275" max="11275" width="12.5703125" style="217" customWidth="1"/>
    <col min="11276" max="11276" width="12.42578125" style="217" customWidth="1"/>
    <col min="11277" max="11277" width="13.28515625" style="217" customWidth="1"/>
    <col min="11278" max="11278" width="12.140625" style="217" customWidth="1"/>
    <col min="11279" max="11279" width="12.28515625" style="217" customWidth="1"/>
    <col min="11280" max="11280" width="12.5703125" style="217" customWidth="1"/>
    <col min="11281" max="11281" width="12.7109375" style="217" customWidth="1"/>
    <col min="11282" max="11283" width="12.28515625" style="217" customWidth="1"/>
    <col min="11284" max="11284" width="12.42578125" style="217" customWidth="1"/>
    <col min="11285" max="11285" width="12.28515625" style="217" customWidth="1"/>
    <col min="11286" max="11286" width="13.28515625" style="217" customWidth="1"/>
    <col min="11287" max="11287" width="13.42578125" style="217" customWidth="1"/>
    <col min="11288" max="11518" width="9.140625" style="217"/>
    <col min="11519" max="11519" width="3.28515625" style="217" customWidth="1"/>
    <col min="11520" max="11520" width="10.7109375" style="217" customWidth="1"/>
    <col min="11521" max="11521" width="25.85546875" style="217" customWidth="1"/>
    <col min="11522" max="11522" width="3.42578125" style="217" customWidth="1"/>
    <col min="11523" max="11523" width="13.42578125" style="217" customWidth="1"/>
    <col min="11524" max="11524" width="10.85546875" style="217" customWidth="1"/>
    <col min="11525" max="11525" width="12.140625" style="217" customWidth="1"/>
    <col min="11526" max="11527" width="0" style="217" hidden="1" customWidth="1"/>
    <col min="11528" max="11528" width="12.5703125" style="217" customWidth="1"/>
    <col min="11529" max="11529" width="12.28515625" style="217" customWidth="1"/>
    <col min="11530" max="11530" width="12.140625" style="217" customWidth="1"/>
    <col min="11531" max="11531" width="12.5703125" style="217" customWidth="1"/>
    <col min="11532" max="11532" width="12.42578125" style="217" customWidth="1"/>
    <col min="11533" max="11533" width="13.28515625" style="217" customWidth="1"/>
    <col min="11534" max="11534" width="12.140625" style="217" customWidth="1"/>
    <col min="11535" max="11535" width="12.28515625" style="217" customWidth="1"/>
    <col min="11536" max="11536" width="12.5703125" style="217" customWidth="1"/>
    <col min="11537" max="11537" width="12.7109375" style="217" customWidth="1"/>
    <col min="11538" max="11539" width="12.28515625" style="217" customWidth="1"/>
    <col min="11540" max="11540" width="12.42578125" style="217" customWidth="1"/>
    <col min="11541" max="11541" width="12.28515625" style="217" customWidth="1"/>
    <col min="11542" max="11542" width="13.28515625" style="217" customWidth="1"/>
    <col min="11543" max="11543" width="13.42578125" style="217" customWidth="1"/>
    <col min="11544" max="11774" width="9.140625" style="217"/>
    <col min="11775" max="11775" width="3.28515625" style="217" customWidth="1"/>
    <col min="11776" max="11776" width="10.7109375" style="217" customWidth="1"/>
    <col min="11777" max="11777" width="25.85546875" style="217" customWidth="1"/>
    <col min="11778" max="11778" width="3.42578125" style="217" customWidth="1"/>
    <col min="11779" max="11779" width="13.42578125" style="217" customWidth="1"/>
    <col min="11780" max="11780" width="10.85546875" style="217" customWidth="1"/>
    <col min="11781" max="11781" width="12.140625" style="217" customWidth="1"/>
    <col min="11782" max="11783" width="0" style="217" hidden="1" customWidth="1"/>
    <col min="11784" max="11784" width="12.5703125" style="217" customWidth="1"/>
    <col min="11785" max="11785" width="12.28515625" style="217" customWidth="1"/>
    <col min="11786" max="11786" width="12.140625" style="217" customWidth="1"/>
    <col min="11787" max="11787" width="12.5703125" style="217" customWidth="1"/>
    <col min="11788" max="11788" width="12.42578125" style="217" customWidth="1"/>
    <col min="11789" max="11789" width="13.28515625" style="217" customWidth="1"/>
    <col min="11790" max="11790" width="12.140625" style="217" customWidth="1"/>
    <col min="11791" max="11791" width="12.28515625" style="217" customWidth="1"/>
    <col min="11792" max="11792" width="12.5703125" style="217" customWidth="1"/>
    <col min="11793" max="11793" width="12.7109375" style="217" customWidth="1"/>
    <col min="11794" max="11795" width="12.28515625" style="217" customWidth="1"/>
    <col min="11796" max="11796" width="12.42578125" style="217" customWidth="1"/>
    <col min="11797" max="11797" width="12.28515625" style="217" customWidth="1"/>
    <col min="11798" max="11798" width="13.28515625" style="217" customWidth="1"/>
    <col min="11799" max="11799" width="13.42578125" style="217" customWidth="1"/>
    <col min="11800" max="12030" width="9.140625" style="217"/>
    <col min="12031" max="12031" width="3.28515625" style="217" customWidth="1"/>
    <col min="12032" max="12032" width="10.7109375" style="217" customWidth="1"/>
    <col min="12033" max="12033" width="25.85546875" style="217" customWidth="1"/>
    <col min="12034" max="12034" width="3.42578125" style="217" customWidth="1"/>
    <col min="12035" max="12035" width="13.42578125" style="217" customWidth="1"/>
    <col min="12036" max="12036" width="10.85546875" style="217" customWidth="1"/>
    <col min="12037" max="12037" width="12.140625" style="217" customWidth="1"/>
    <col min="12038" max="12039" width="0" style="217" hidden="1" customWidth="1"/>
    <col min="12040" max="12040" width="12.5703125" style="217" customWidth="1"/>
    <col min="12041" max="12041" width="12.28515625" style="217" customWidth="1"/>
    <col min="12042" max="12042" width="12.140625" style="217" customWidth="1"/>
    <col min="12043" max="12043" width="12.5703125" style="217" customWidth="1"/>
    <col min="12044" max="12044" width="12.42578125" style="217" customWidth="1"/>
    <col min="12045" max="12045" width="13.28515625" style="217" customWidth="1"/>
    <col min="12046" max="12046" width="12.140625" style="217" customWidth="1"/>
    <col min="12047" max="12047" width="12.28515625" style="217" customWidth="1"/>
    <col min="12048" max="12048" width="12.5703125" style="217" customWidth="1"/>
    <col min="12049" max="12049" width="12.7109375" style="217" customWidth="1"/>
    <col min="12050" max="12051" width="12.28515625" style="217" customWidth="1"/>
    <col min="12052" max="12052" width="12.42578125" style="217" customWidth="1"/>
    <col min="12053" max="12053" width="12.28515625" style="217" customWidth="1"/>
    <col min="12054" max="12054" width="13.28515625" style="217" customWidth="1"/>
    <col min="12055" max="12055" width="13.42578125" style="217" customWidth="1"/>
    <col min="12056" max="12286" width="9.140625" style="217"/>
    <col min="12287" max="12287" width="3.28515625" style="217" customWidth="1"/>
    <col min="12288" max="12288" width="10.7109375" style="217" customWidth="1"/>
    <col min="12289" max="12289" width="25.85546875" style="217" customWidth="1"/>
    <col min="12290" max="12290" width="3.42578125" style="217" customWidth="1"/>
    <col min="12291" max="12291" width="13.42578125" style="217" customWidth="1"/>
    <col min="12292" max="12292" width="10.85546875" style="217" customWidth="1"/>
    <col min="12293" max="12293" width="12.140625" style="217" customWidth="1"/>
    <col min="12294" max="12295" width="0" style="217" hidden="1" customWidth="1"/>
    <col min="12296" max="12296" width="12.5703125" style="217" customWidth="1"/>
    <col min="12297" max="12297" width="12.28515625" style="217" customWidth="1"/>
    <col min="12298" max="12298" width="12.140625" style="217" customWidth="1"/>
    <col min="12299" max="12299" width="12.5703125" style="217" customWidth="1"/>
    <col min="12300" max="12300" width="12.42578125" style="217" customWidth="1"/>
    <col min="12301" max="12301" width="13.28515625" style="217" customWidth="1"/>
    <col min="12302" max="12302" width="12.140625" style="217" customWidth="1"/>
    <col min="12303" max="12303" width="12.28515625" style="217" customWidth="1"/>
    <col min="12304" max="12304" width="12.5703125" style="217" customWidth="1"/>
    <col min="12305" max="12305" width="12.7109375" style="217" customWidth="1"/>
    <col min="12306" max="12307" width="12.28515625" style="217" customWidth="1"/>
    <col min="12308" max="12308" width="12.42578125" style="217" customWidth="1"/>
    <col min="12309" max="12309" width="12.28515625" style="217" customWidth="1"/>
    <col min="12310" max="12310" width="13.28515625" style="217" customWidth="1"/>
    <col min="12311" max="12311" width="13.42578125" style="217" customWidth="1"/>
    <col min="12312" max="12542" width="9.140625" style="217"/>
    <col min="12543" max="12543" width="3.28515625" style="217" customWidth="1"/>
    <col min="12544" max="12544" width="10.7109375" style="217" customWidth="1"/>
    <col min="12545" max="12545" width="25.85546875" style="217" customWidth="1"/>
    <col min="12546" max="12546" width="3.42578125" style="217" customWidth="1"/>
    <col min="12547" max="12547" width="13.42578125" style="217" customWidth="1"/>
    <col min="12548" max="12548" width="10.85546875" style="217" customWidth="1"/>
    <col min="12549" max="12549" width="12.140625" style="217" customWidth="1"/>
    <col min="12550" max="12551" width="0" style="217" hidden="1" customWidth="1"/>
    <col min="12552" max="12552" width="12.5703125" style="217" customWidth="1"/>
    <col min="12553" max="12553" width="12.28515625" style="217" customWidth="1"/>
    <col min="12554" max="12554" width="12.140625" style="217" customWidth="1"/>
    <col min="12555" max="12555" width="12.5703125" style="217" customWidth="1"/>
    <col min="12556" max="12556" width="12.42578125" style="217" customWidth="1"/>
    <col min="12557" max="12557" width="13.28515625" style="217" customWidth="1"/>
    <col min="12558" max="12558" width="12.140625" style="217" customWidth="1"/>
    <col min="12559" max="12559" width="12.28515625" style="217" customWidth="1"/>
    <col min="12560" max="12560" width="12.5703125" style="217" customWidth="1"/>
    <col min="12561" max="12561" width="12.7109375" style="217" customWidth="1"/>
    <col min="12562" max="12563" width="12.28515625" style="217" customWidth="1"/>
    <col min="12564" max="12564" width="12.42578125" style="217" customWidth="1"/>
    <col min="12565" max="12565" width="12.28515625" style="217" customWidth="1"/>
    <col min="12566" max="12566" width="13.28515625" style="217" customWidth="1"/>
    <col min="12567" max="12567" width="13.42578125" style="217" customWidth="1"/>
    <col min="12568" max="12798" width="9.140625" style="217"/>
    <col min="12799" max="12799" width="3.28515625" style="217" customWidth="1"/>
    <col min="12800" max="12800" width="10.7109375" style="217" customWidth="1"/>
    <col min="12801" max="12801" width="25.85546875" style="217" customWidth="1"/>
    <col min="12802" max="12802" width="3.42578125" style="217" customWidth="1"/>
    <col min="12803" max="12803" width="13.42578125" style="217" customWidth="1"/>
    <col min="12804" max="12804" width="10.85546875" style="217" customWidth="1"/>
    <col min="12805" max="12805" width="12.140625" style="217" customWidth="1"/>
    <col min="12806" max="12807" width="0" style="217" hidden="1" customWidth="1"/>
    <col min="12808" max="12808" width="12.5703125" style="217" customWidth="1"/>
    <col min="12809" max="12809" width="12.28515625" style="217" customWidth="1"/>
    <col min="12810" max="12810" width="12.140625" style="217" customWidth="1"/>
    <col min="12811" max="12811" width="12.5703125" style="217" customWidth="1"/>
    <col min="12812" max="12812" width="12.42578125" style="217" customWidth="1"/>
    <col min="12813" max="12813" width="13.28515625" style="217" customWidth="1"/>
    <col min="12814" max="12814" width="12.140625" style="217" customWidth="1"/>
    <col min="12815" max="12815" width="12.28515625" style="217" customWidth="1"/>
    <col min="12816" max="12816" width="12.5703125" style="217" customWidth="1"/>
    <col min="12817" max="12817" width="12.7109375" style="217" customWidth="1"/>
    <col min="12818" max="12819" width="12.28515625" style="217" customWidth="1"/>
    <col min="12820" max="12820" width="12.42578125" style="217" customWidth="1"/>
    <col min="12821" max="12821" width="12.28515625" style="217" customWidth="1"/>
    <col min="12822" max="12822" width="13.28515625" style="217" customWidth="1"/>
    <col min="12823" max="12823" width="13.42578125" style="217" customWidth="1"/>
    <col min="12824" max="13054" width="9.140625" style="217"/>
    <col min="13055" max="13055" width="3.28515625" style="217" customWidth="1"/>
    <col min="13056" max="13056" width="10.7109375" style="217" customWidth="1"/>
    <col min="13057" max="13057" width="25.85546875" style="217" customWidth="1"/>
    <col min="13058" max="13058" width="3.42578125" style="217" customWidth="1"/>
    <col min="13059" max="13059" width="13.42578125" style="217" customWidth="1"/>
    <col min="13060" max="13060" width="10.85546875" style="217" customWidth="1"/>
    <col min="13061" max="13061" width="12.140625" style="217" customWidth="1"/>
    <col min="13062" max="13063" width="0" style="217" hidden="1" customWidth="1"/>
    <col min="13064" max="13064" width="12.5703125" style="217" customWidth="1"/>
    <col min="13065" max="13065" width="12.28515625" style="217" customWidth="1"/>
    <col min="13066" max="13066" width="12.140625" style="217" customWidth="1"/>
    <col min="13067" max="13067" width="12.5703125" style="217" customWidth="1"/>
    <col min="13068" max="13068" width="12.42578125" style="217" customWidth="1"/>
    <col min="13069" max="13069" width="13.28515625" style="217" customWidth="1"/>
    <col min="13070" max="13070" width="12.140625" style="217" customWidth="1"/>
    <col min="13071" max="13071" width="12.28515625" style="217" customWidth="1"/>
    <col min="13072" max="13072" width="12.5703125" style="217" customWidth="1"/>
    <col min="13073" max="13073" width="12.7109375" style="217" customWidth="1"/>
    <col min="13074" max="13075" width="12.28515625" style="217" customWidth="1"/>
    <col min="13076" max="13076" width="12.42578125" style="217" customWidth="1"/>
    <col min="13077" max="13077" width="12.28515625" style="217" customWidth="1"/>
    <col min="13078" max="13078" width="13.28515625" style="217" customWidth="1"/>
    <col min="13079" max="13079" width="13.42578125" style="217" customWidth="1"/>
    <col min="13080" max="13310" width="9.140625" style="217"/>
    <col min="13311" max="13311" width="3.28515625" style="217" customWidth="1"/>
    <col min="13312" max="13312" width="10.7109375" style="217" customWidth="1"/>
    <col min="13313" max="13313" width="25.85546875" style="217" customWidth="1"/>
    <col min="13314" max="13314" width="3.42578125" style="217" customWidth="1"/>
    <col min="13315" max="13315" width="13.42578125" style="217" customWidth="1"/>
    <col min="13316" max="13316" width="10.85546875" style="217" customWidth="1"/>
    <col min="13317" max="13317" width="12.140625" style="217" customWidth="1"/>
    <col min="13318" max="13319" width="0" style="217" hidden="1" customWidth="1"/>
    <col min="13320" max="13320" width="12.5703125" style="217" customWidth="1"/>
    <col min="13321" max="13321" width="12.28515625" style="217" customWidth="1"/>
    <col min="13322" max="13322" width="12.140625" style="217" customWidth="1"/>
    <col min="13323" max="13323" width="12.5703125" style="217" customWidth="1"/>
    <col min="13324" max="13324" width="12.42578125" style="217" customWidth="1"/>
    <col min="13325" max="13325" width="13.28515625" style="217" customWidth="1"/>
    <col min="13326" max="13326" width="12.140625" style="217" customWidth="1"/>
    <col min="13327" max="13327" width="12.28515625" style="217" customWidth="1"/>
    <col min="13328" max="13328" width="12.5703125" style="217" customWidth="1"/>
    <col min="13329" max="13329" width="12.7109375" style="217" customWidth="1"/>
    <col min="13330" max="13331" width="12.28515625" style="217" customWidth="1"/>
    <col min="13332" max="13332" width="12.42578125" style="217" customWidth="1"/>
    <col min="13333" max="13333" width="12.28515625" style="217" customWidth="1"/>
    <col min="13334" max="13334" width="13.28515625" style="217" customWidth="1"/>
    <col min="13335" max="13335" width="13.42578125" style="217" customWidth="1"/>
    <col min="13336" max="13566" width="9.140625" style="217"/>
    <col min="13567" max="13567" width="3.28515625" style="217" customWidth="1"/>
    <col min="13568" max="13568" width="10.7109375" style="217" customWidth="1"/>
    <col min="13569" max="13569" width="25.85546875" style="217" customWidth="1"/>
    <col min="13570" max="13570" width="3.42578125" style="217" customWidth="1"/>
    <col min="13571" max="13571" width="13.42578125" style="217" customWidth="1"/>
    <col min="13572" max="13572" width="10.85546875" style="217" customWidth="1"/>
    <col min="13573" max="13573" width="12.140625" style="217" customWidth="1"/>
    <col min="13574" max="13575" width="0" style="217" hidden="1" customWidth="1"/>
    <col min="13576" max="13576" width="12.5703125" style="217" customWidth="1"/>
    <col min="13577" max="13577" width="12.28515625" style="217" customWidth="1"/>
    <col min="13578" max="13578" width="12.140625" style="217" customWidth="1"/>
    <col min="13579" max="13579" width="12.5703125" style="217" customWidth="1"/>
    <col min="13580" max="13580" width="12.42578125" style="217" customWidth="1"/>
    <col min="13581" max="13581" width="13.28515625" style="217" customWidth="1"/>
    <col min="13582" max="13582" width="12.140625" style="217" customWidth="1"/>
    <col min="13583" max="13583" width="12.28515625" style="217" customWidth="1"/>
    <col min="13584" max="13584" width="12.5703125" style="217" customWidth="1"/>
    <col min="13585" max="13585" width="12.7109375" style="217" customWidth="1"/>
    <col min="13586" max="13587" width="12.28515625" style="217" customWidth="1"/>
    <col min="13588" max="13588" width="12.42578125" style="217" customWidth="1"/>
    <col min="13589" max="13589" width="12.28515625" style="217" customWidth="1"/>
    <col min="13590" max="13590" width="13.28515625" style="217" customWidth="1"/>
    <col min="13591" max="13591" width="13.42578125" style="217" customWidth="1"/>
    <col min="13592" max="13822" width="9.140625" style="217"/>
    <col min="13823" max="13823" width="3.28515625" style="217" customWidth="1"/>
    <col min="13824" max="13824" width="10.7109375" style="217" customWidth="1"/>
    <col min="13825" max="13825" width="25.85546875" style="217" customWidth="1"/>
    <col min="13826" max="13826" width="3.42578125" style="217" customWidth="1"/>
    <col min="13827" max="13827" width="13.42578125" style="217" customWidth="1"/>
    <col min="13828" max="13828" width="10.85546875" style="217" customWidth="1"/>
    <col min="13829" max="13829" width="12.140625" style="217" customWidth="1"/>
    <col min="13830" max="13831" width="0" style="217" hidden="1" customWidth="1"/>
    <col min="13832" max="13832" width="12.5703125" style="217" customWidth="1"/>
    <col min="13833" max="13833" width="12.28515625" style="217" customWidth="1"/>
    <col min="13834" max="13834" width="12.140625" style="217" customWidth="1"/>
    <col min="13835" max="13835" width="12.5703125" style="217" customWidth="1"/>
    <col min="13836" max="13836" width="12.42578125" style="217" customWidth="1"/>
    <col min="13837" max="13837" width="13.28515625" style="217" customWidth="1"/>
    <col min="13838" max="13838" width="12.140625" style="217" customWidth="1"/>
    <col min="13839" max="13839" width="12.28515625" style="217" customWidth="1"/>
    <col min="13840" max="13840" width="12.5703125" style="217" customWidth="1"/>
    <col min="13841" max="13841" width="12.7109375" style="217" customWidth="1"/>
    <col min="13842" max="13843" width="12.28515625" style="217" customWidth="1"/>
    <col min="13844" max="13844" width="12.42578125" style="217" customWidth="1"/>
    <col min="13845" max="13845" width="12.28515625" style="217" customWidth="1"/>
    <col min="13846" max="13846" width="13.28515625" style="217" customWidth="1"/>
    <col min="13847" max="13847" width="13.42578125" style="217" customWidth="1"/>
    <col min="13848" max="14078" width="9.140625" style="217"/>
    <col min="14079" max="14079" width="3.28515625" style="217" customWidth="1"/>
    <col min="14080" max="14080" width="10.7109375" style="217" customWidth="1"/>
    <col min="14081" max="14081" width="25.85546875" style="217" customWidth="1"/>
    <col min="14082" max="14082" width="3.42578125" style="217" customWidth="1"/>
    <col min="14083" max="14083" width="13.42578125" style="217" customWidth="1"/>
    <col min="14084" max="14084" width="10.85546875" style="217" customWidth="1"/>
    <col min="14085" max="14085" width="12.140625" style="217" customWidth="1"/>
    <col min="14086" max="14087" width="0" style="217" hidden="1" customWidth="1"/>
    <col min="14088" max="14088" width="12.5703125" style="217" customWidth="1"/>
    <col min="14089" max="14089" width="12.28515625" style="217" customWidth="1"/>
    <col min="14090" max="14090" width="12.140625" style="217" customWidth="1"/>
    <col min="14091" max="14091" width="12.5703125" style="217" customWidth="1"/>
    <col min="14092" max="14092" width="12.42578125" style="217" customWidth="1"/>
    <col min="14093" max="14093" width="13.28515625" style="217" customWidth="1"/>
    <col min="14094" max="14094" width="12.140625" style="217" customWidth="1"/>
    <col min="14095" max="14095" width="12.28515625" style="217" customWidth="1"/>
    <col min="14096" max="14096" width="12.5703125" style="217" customWidth="1"/>
    <col min="14097" max="14097" width="12.7109375" style="217" customWidth="1"/>
    <col min="14098" max="14099" width="12.28515625" style="217" customWidth="1"/>
    <col min="14100" max="14100" width="12.42578125" style="217" customWidth="1"/>
    <col min="14101" max="14101" width="12.28515625" style="217" customWidth="1"/>
    <col min="14102" max="14102" width="13.28515625" style="217" customWidth="1"/>
    <col min="14103" max="14103" width="13.42578125" style="217" customWidth="1"/>
    <col min="14104" max="14334" width="9.140625" style="217"/>
    <col min="14335" max="14335" width="3.28515625" style="217" customWidth="1"/>
    <col min="14336" max="14336" width="10.7109375" style="217" customWidth="1"/>
    <col min="14337" max="14337" width="25.85546875" style="217" customWidth="1"/>
    <col min="14338" max="14338" width="3.42578125" style="217" customWidth="1"/>
    <col min="14339" max="14339" width="13.42578125" style="217" customWidth="1"/>
    <col min="14340" max="14340" width="10.85546875" style="217" customWidth="1"/>
    <col min="14341" max="14341" width="12.140625" style="217" customWidth="1"/>
    <col min="14342" max="14343" width="0" style="217" hidden="1" customWidth="1"/>
    <col min="14344" max="14344" width="12.5703125" style="217" customWidth="1"/>
    <col min="14345" max="14345" width="12.28515625" style="217" customWidth="1"/>
    <col min="14346" max="14346" width="12.140625" style="217" customWidth="1"/>
    <col min="14347" max="14347" width="12.5703125" style="217" customWidth="1"/>
    <col min="14348" max="14348" width="12.42578125" style="217" customWidth="1"/>
    <col min="14349" max="14349" width="13.28515625" style="217" customWidth="1"/>
    <col min="14350" max="14350" width="12.140625" style="217" customWidth="1"/>
    <col min="14351" max="14351" width="12.28515625" style="217" customWidth="1"/>
    <col min="14352" max="14352" width="12.5703125" style="217" customWidth="1"/>
    <col min="14353" max="14353" width="12.7109375" style="217" customWidth="1"/>
    <col min="14354" max="14355" width="12.28515625" style="217" customWidth="1"/>
    <col min="14356" max="14356" width="12.42578125" style="217" customWidth="1"/>
    <col min="14357" max="14357" width="12.28515625" style="217" customWidth="1"/>
    <col min="14358" max="14358" width="13.28515625" style="217" customWidth="1"/>
    <col min="14359" max="14359" width="13.42578125" style="217" customWidth="1"/>
    <col min="14360" max="14590" width="9.140625" style="217"/>
    <col min="14591" max="14591" width="3.28515625" style="217" customWidth="1"/>
    <col min="14592" max="14592" width="10.7109375" style="217" customWidth="1"/>
    <col min="14593" max="14593" width="25.85546875" style="217" customWidth="1"/>
    <col min="14594" max="14594" width="3.42578125" style="217" customWidth="1"/>
    <col min="14595" max="14595" width="13.42578125" style="217" customWidth="1"/>
    <col min="14596" max="14596" width="10.85546875" style="217" customWidth="1"/>
    <col min="14597" max="14597" width="12.140625" style="217" customWidth="1"/>
    <col min="14598" max="14599" width="0" style="217" hidden="1" customWidth="1"/>
    <col min="14600" max="14600" width="12.5703125" style="217" customWidth="1"/>
    <col min="14601" max="14601" width="12.28515625" style="217" customWidth="1"/>
    <col min="14602" max="14602" width="12.140625" style="217" customWidth="1"/>
    <col min="14603" max="14603" width="12.5703125" style="217" customWidth="1"/>
    <col min="14604" max="14604" width="12.42578125" style="217" customWidth="1"/>
    <col min="14605" max="14605" width="13.28515625" style="217" customWidth="1"/>
    <col min="14606" max="14606" width="12.140625" style="217" customWidth="1"/>
    <col min="14607" max="14607" width="12.28515625" style="217" customWidth="1"/>
    <col min="14608" max="14608" width="12.5703125" style="217" customWidth="1"/>
    <col min="14609" max="14609" width="12.7109375" style="217" customWidth="1"/>
    <col min="14610" max="14611" width="12.28515625" style="217" customWidth="1"/>
    <col min="14612" max="14612" width="12.42578125" style="217" customWidth="1"/>
    <col min="14613" max="14613" width="12.28515625" style="217" customWidth="1"/>
    <col min="14614" max="14614" width="13.28515625" style="217" customWidth="1"/>
    <col min="14615" max="14615" width="13.42578125" style="217" customWidth="1"/>
    <col min="14616" max="14846" width="9.140625" style="217"/>
    <col min="14847" max="14847" width="3.28515625" style="217" customWidth="1"/>
    <col min="14848" max="14848" width="10.7109375" style="217" customWidth="1"/>
    <col min="14849" max="14849" width="25.85546875" style="217" customWidth="1"/>
    <col min="14850" max="14850" width="3.42578125" style="217" customWidth="1"/>
    <col min="14851" max="14851" width="13.42578125" style="217" customWidth="1"/>
    <col min="14852" max="14852" width="10.85546875" style="217" customWidth="1"/>
    <col min="14853" max="14853" width="12.140625" style="217" customWidth="1"/>
    <col min="14854" max="14855" width="0" style="217" hidden="1" customWidth="1"/>
    <col min="14856" max="14856" width="12.5703125" style="217" customWidth="1"/>
    <col min="14857" max="14857" width="12.28515625" style="217" customWidth="1"/>
    <col min="14858" max="14858" width="12.140625" style="217" customWidth="1"/>
    <col min="14859" max="14859" width="12.5703125" style="217" customWidth="1"/>
    <col min="14860" max="14860" width="12.42578125" style="217" customWidth="1"/>
    <col min="14861" max="14861" width="13.28515625" style="217" customWidth="1"/>
    <col min="14862" max="14862" width="12.140625" style="217" customWidth="1"/>
    <col min="14863" max="14863" width="12.28515625" style="217" customWidth="1"/>
    <col min="14864" max="14864" width="12.5703125" style="217" customWidth="1"/>
    <col min="14865" max="14865" width="12.7109375" style="217" customWidth="1"/>
    <col min="14866" max="14867" width="12.28515625" style="217" customWidth="1"/>
    <col min="14868" max="14868" width="12.42578125" style="217" customWidth="1"/>
    <col min="14869" max="14869" width="12.28515625" style="217" customWidth="1"/>
    <col min="14870" max="14870" width="13.28515625" style="217" customWidth="1"/>
    <col min="14871" max="14871" width="13.42578125" style="217" customWidth="1"/>
    <col min="14872" max="15102" width="9.140625" style="217"/>
    <col min="15103" max="15103" width="3.28515625" style="217" customWidth="1"/>
    <col min="15104" max="15104" width="10.7109375" style="217" customWidth="1"/>
    <col min="15105" max="15105" width="25.85546875" style="217" customWidth="1"/>
    <col min="15106" max="15106" width="3.42578125" style="217" customWidth="1"/>
    <col min="15107" max="15107" width="13.42578125" style="217" customWidth="1"/>
    <col min="15108" max="15108" width="10.85546875" style="217" customWidth="1"/>
    <col min="15109" max="15109" width="12.140625" style="217" customWidth="1"/>
    <col min="15110" max="15111" width="0" style="217" hidden="1" customWidth="1"/>
    <col min="15112" max="15112" width="12.5703125" style="217" customWidth="1"/>
    <col min="15113" max="15113" width="12.28515625" style="217" customWidth="1"/>
    <col min="15114" max="15114" width="12.140625" style="217" customWidth="1"/>
    <col min="15115" max="15115" width="12.5703125" style="217" customWidth="1"/>
    <col min="15116" max="15116" width="12.42578125" style="217" customWidth="1"/>
    <col min="15117" max="15117" width="13.28515625" style="217" customWidth="1"/>
    <col min="15118" max="15118" width="12.140625" style="217" customWidth="1"/>
    <col min="15119" max="15119" width="12.28515625" style="217" customWidth="1"/>
    <col min="15120" max="15120" width="12.5703125" style="217" customWidth="1"/>
    <col min="15121" max="15121" width="12.7109375" style="217" customWidth="1"/>
    <col min="15122" max="15123" width="12.28515625" style="217" customWidth="1"/>
    <col min="15124" max="15124" width="12.42578125" style="217" customWidth="1"/>
    <col min="15125" max="15125" width="12.28515625" style="217" customWidth="1"/>
    <col min="15126" max="15126" width="13.28515625" style="217" customWidth="1"/>
    <col min="15127" max="15127" width="13.42578125" style="217" customWidth="1"/>
    <col min="15128" max="15358" width="9.140625" style="217"/>
    <col min="15359" max="15359" width="3.28515625" style="217" customWidth="1"/>
    <col min="15360" max="15360" width="10.7109375" style="217" customWidth="1"/>
    <col min="15361" max="15361" width="25.85546875" style="217" customWidth="1"/>
    <col min="15362" max="15362" width="3.42578125" style="217" customWidth="1"/>
    <col min="15363" max="15363" width="13.42578125" style="217" customWidth="1"/>
    <col min="15364" max="15364" width="10.85546875" style="217" customWidth="1"/>
    <col min="15365" max="15365" width="12.140625" style="217" customWidth="1"/>
    <col min="15366" max="15367" width="0" style="217" hidden="1" customWidth="1"/>
    <col min="15368" max="15368" width="12.5703125" style="217" customWidth="1"/>
    <col min="15369" max="15369" width="12.28515625" style="217" customWidth="1"/>
    <col min="15370" max="15370" width="12.140625" style="217" customWidth="1"/>
    <col min="15371" max="15371" width="12.5703125" style="217" customWidth="1"/>
    <col min="15372" max="15372" width="12.42578125" style="217" customWidth="1"/>
    <col min="15373" max="15373" width="13.28515625" style="217" customWidth="1"/>
    <col min="15374" max="15374" width="12.140625" style="217" customWidth="1"/>
    <col min="15375" max="15375" width="12.28515625" style="217" customWidth="1"/>
    <col min="15376" max="15376" width="12.5703125" style="217" customWidth="1"/>
    <col min="15377" max="15377" width="12.7109375" style="217" customWidth="1"/>
    <col min="15378" max="15379" width="12.28515625" style="217" customWidth="1"/>
    <col min="15380" max="15380" width="12.42578125" style="217" customWidth="1"/>
    <col min="15381" max="15381" width="12.28515625" style="217" customWidth="1"/>
    <col min="15382" max="15382" width="13.28515625" style="217" customWidth="1"/>
    <col min="15383" max="15383" width="13.42578125" style="217" customWidth="1"/>
    <col min="15384" max="15614" width="9.140625" style="217"/>
    <col min="15615" max="15615" width="3.28515625" style="217" customWidth="1"/>
    <col min="15616" max="15616" width="10.7109375" style="217" customWidth="1"/>
    <col min="15617" max="15617" width="25.85546875" style="217" customWidth="1"/>
    <col min="15618" max="15618" width="3.42578125" style="217" customWidth="1"/>
    <col min="15619" max="15619" width="13.42578125" style="217" customWidth="1"/>
    <col min="15620" max="15620" width="10.85546875" style="217" customWidth="1"/>
    <col min="15621" max="15621" width="12.140625" style="217" customWidth="1"/>
    <col min="15622" max="15623" width="0" style="217" hidden="1" customWidth="1"/>
    <col min="15624" max="15624" width="12.5703125" style="217" customWidth="1"/>
    <col min="15625" max="15625" width="12.28515625" style="217" customWidth="1"/>
    <col min="15626" max="15626" width="12.140625" style="217" customWidth="1"/>
    <col min="15627" max="15627" width="12.5703125" style="217" customWidth="1"/>
    <col min="15628" max="15628" width="12.42578125" style="217" customWidth="1"/>
    <col min="15629" max="15629" width="13.28515625" style="217" customWidth="1"/>
    <col min="15630" max="15630" width="12.140625" style="217" customWidth="1"/>
    <col min="15631" max="15631" width="12.28515625" style="217" customWidth="1"/>
    <col min="15632" max="15632" width="12.5703125" style="217" customWidth="1"/>
    <col min="15633" max="15633" width="12.7109375" style="217" customWidth="1"/>
    <col min="15634" max="15635" width="12.28515625" style="217" customWidth="1"/>
    <col min="15636" max="15636" width="12.42578125" style="217" customWidth="1"/>
    <col min="15637" max="15637" width="12.28515625" style="217" customWidth="1"/>
    <col min="15638" max="15638" width="13.28515625" style="217" customWidth="1"/>
    <col min="15639" max="15639" width="13.42578125" style="217" customWidth="1"/>
    <col min="15640" max="15870" width="9.140625" style="217"/>
    <col min="15871" max="15871" width="3.28515625" style="217" customWidth="1"/>
    <col min="15872" max="15872" width="10.7109375" style="217" customWidth="1"/>
    <col min="15873" max="15873" width="25.85546875" style="217" customWidth="1"/>
    <col min="15874" max="15874" width="3.42578125" style="217" customWidth="1"/>
    <col min="15875" max="15875" width="13.42578125" style="217" customWidth="1"/>
    <col min="15876" max="15876" width="10.85546875" style="217" customWidth="1"/>
    <col min="15877" max="15877" width="12.140625" style="217" customWidth="1"/>
    <col min="15878" max="15879" width="0" style="217" hidden="1" customWidth="1"/>
    <col min="15880" max="15880" width="12.5703125" style="217" customWidth="1"/>
    <col min="15881" max="15881" width="12.28515625" style="217" customWidth="1"/>
    <col min="15882" max="15882" width="12.140625" style="217" customWidth="1"/>
    <col min="15883" max="15883" width="12.5703125" style="217" customWidth="1"/>
    <col min="15884" max="15884" width="12.42578125" style="217" customWidth="1"/>
    <col min="15885" max="15885" width="13.28515625" style="217" customWidth="1"/>
    <col min="15886" max="15886" width="12.140625" style="217" customWidth="1"/>
    <col min="15887" max="15887" width="12.28515625" style="217" customWidth="1"/>
    <col min="15888" max="15888" width="12.5703125" style="217" customWidth="1"/>
    <col min="15889" max="15889" width="12.7109375" style="217" customWidth="1"/>
    <col min="15890" max="15891" width="12.28515625" style="217" customWidth="1"/>
    <col min="15892" max="15892" width="12.42578125" style="217" customWidth="1"/>
    <col min="15893" max="15893" width="12.28515625" style="217" customWidth="1"/>
    <col min="15894" max="15894" width="13.28515625" style="217" customWidth="1"/>
    <col min="15895" max="15895" width="13.42578125" style="217" customWidth="1"/>
    <col min="15896" max="16126" width="9.140625" style="217"/>
    <col min="16127" max="16127" width="3.28515625" style="217" customWidth="1"/>
    <col min="16128" max="16128" width="10.7109375" style="217" customWidth="1"/>
    <col min="16129" max="16129" width="25.85546875" style="217" customWidth="1"/>
    <col min="16130" max="16130" width="3.42578125" style="217" customWidth="1"/>
    <col min="16131" max="16131" width="13.42578125" style="217" customWidth="1"/>
    <col min="16132" max="16132" width="10.85546875" style="217" customWidth="1"/>
    <col min="16133" max="16133" width="12.140625" style="217" customWidth="1"/>
    <col min="16134" max="16135" width="0" style="217" hidden="1" customWidth="1"/>
    <col min="16136" max="16136" width="12.5703125" style="217" customWidth="1"/>
    <col min="16137" max="16137" width="12.28515625" style="217" customWidth="1"/>
    <col min="16138" max="16138" width="12.140625" style="217" customWidth="1"/>
    <col min="16139" max="16139" width="12.5703125" style="217" customWidth="1"/>
    <col min="16140" max="16140" width="12.42578125" style="217" customWidth="1"/>
    <col min="16141" max="16141" width="13.28515625" style="217" customWidth="1"/>
    <col min="16142" max="16142" width="12.140625" style="217" customWidth="1"/>
    <col min="16143" max="16143" width="12.28515625" style="217" customWidth="1"/>
    <col min="16144" max="16144" width="12.5703125" style="217" customWidth="1"/>
    <col min="16145" max="16145" width="12.7109375" style="217" customWidth="1"/>
    <col min="16146" max="16147" width="12.28515625" style="217" customWidth="1"/>
    <col min="16148" max="16148" width="12.42578125" style="217" customWidth="1"/>
    <col min="16149" max="16149" width="12.28515625" style="217" customWidth="1"/>
    <col min="16150" max="16150" width="13.28515625" style="217" customWidth="1"/>
    <col min="16151" max="16151" width="13.42578125" style="217" customWidth="1"/>
    <col min="16152" max="16384" width="9.140625" style="217"/>
  </cols>
  <sheetData>
    <row r="1" spans="1:23" x14ac:dyDescent="0.2">
      <c r="B1" s="218" t="s">
        <v>165</v>
      </c>
      <c r="C1" s="219"/>
      <c r="D1" s="219"/>
      <c r="E1" s="219"/>
      <c r="F1" s="220"/>
      <c r="G1" s="220"/>
      <c r="K1" s="221"/>
      <c r="L1" s="61" t="s">
        <v>415</v>
      </c>
    </row>
    <row r="2" spans="1:23" ht="15" x14ac:dyDescent="0.25">
      <c r="B2" s="218"/>
      <c r="C2" s="219"/>
      <c r="D2" s="219"/>
      <c r="E2" s="219"/>
      <c r="F2" s="220"/>
      <c r="G2" s="220"/>
      <c r="K2" s="222"/>
      <c r="L2" s="53" t="s">
        <v>832</v>
      </c>
    </row>
    <row r="3" spans="1:23" ht="15" x14ac:dyDescent="0.25">
      <c r="B3" s="218"/>
      <c r="C3" s="219"/>
      <c r="D3" s="219"/>
      <c r="E3" s="219"/>
      <c r="F3" s="220"/>
      <c r="G3" s="220"/>
      <c r="K3" s="222"/>
      <c r="L3" s="53" t="s">
        <v>873</v>
      </c>
    </row>
    <row r="5" spans="1:23" ht="18" customHeight="1" x14ac:dyDescent="0.25">
      <c r="A5" s="497" t="s">
        <v>416</v>
      </c>
      <c r="B5" s="497"/>
      <c r="C5" s="497"/>
      <c r="D5" s="497"/>
      <c r="E5" s="497"/>
      <c r="F5" s="497"/>
      <c r="G5" s="497"/>
      <c r="H5" s="497"/>
      <c r="I5" s="497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23" s="228" customFormat="1" ht="12.75" customHeight="1" x14ac:dyDescent="0.2">
      <c r="A6" s="498" t="s">
        <v>417</v>
      </c>
      <c r="B6" s="500" t="s">
        <v>418</v>
      </c>
      <c r="C6" s="502" t="s">
        <v>419</v>
      </c>
      <c r="D6" s="224"/>
      <c r="E6" s="224" t="s">
        <v>420</v>
      </c>
      <c r="F6" s="224" t="s">
        <v>421</v>
      </c>
      <c r="G6" s="224" t="s">
        <v>422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226"/>
      <c r="V6" s="226"/>
      <c r="W6" s="227" t="s">
        <v>423</v>
      </c>
    </row>
    <row r="7" spans="1:23" s="228" customFormat="1" x14ac:dyDescent="0.2">
      <c r="A7" s="499"/>
      <c r="B7" s="501"/>
      <c r="C7" s="503"/>
      <c r="D7" s="229"/>
      <c r="E7" s="229" t="s">
        <v>424</v>
      </c>
      <c r="F7" s="229" t="s">
        <v>425</v>
      </c>
      <c r="G7" s="229" t="s">
        <v>355</v>
      </c>
      <c r="H7" s="229">
        <v>2017</v>
      </c>
      <c r="I7" s="229">
        <f t="shared" ref="I7:U7" si="0">SUM(H7+1)</f>
        <v>2018</v>
      </c>
      <c r="J7" s="229">
        <f t="shared" si="0"/>
        <v>2019</v>
      </c>
      <c r="K7" s="229">
        <f>SUM(J7+1)</f>
        <v>2020</v>
      </c>
      <c r="L7" s="229">
        <f t="shared" si="0"/>
        <v>2021</v>
      </c>
      <c r="M7" s="229">
        <f t="shared" si="0"/>
        <v>2022</v>
      </c>
      <c r="N7" s="229">
        <f t="shared" si="0"/>
        <v>2023</v>
      </c>
      <c r="O7" s="229">
        <f t="shared" si="0"/>
        <v>2024</v>
      </c>
      <c r="P7" s="229">
        <f t="shared" si="0"/>
        <v>2025</v>
      </c>
      <c r="Q7" s="229">
        <f t="shared" si="0"/>
        <v>2026</v>
      </c>
      <c r="R7" s="229">
        <f t="shared" si="0"/>
        <v>2027</v>
      </c>
      <c r="S7" s="229">
        <f t="shared" si="0"/>
        <v>2028</v>
      </c>
      <c r="T7" s="229">
        <f t="shared" si="0"/>
        <v>2029</v>
      </c>
      <c r="U7" s="229">
        <f t="shared" si="0"/>
        <v>2030</v>
      </c>
      <c r="V7" s="230" t="s">
        <v>828</v>
      </c>
      <c r="W7" s="231" t="s">
        <v>426</v>
      </c>
    </row>
    <row r="8" spans="1:23" s="234" customFormat="1" x14ac:dyDescent="0.2">
      <c r="A8" s="462">
        <v>1</v>
      </c>
      <c r="B8" s="214" t="s">
        <v>427</v>
      </c>
      <c r="C8" s="476" t="s">
        <v>428</v>
      </c>
      <c r="D8" s="476">
        <v>501</v>
      </c>
      <c r="E8" s="504">
        <v>5443737.54</v>
      </c>
      <c r="F8" s="232" t="s">
        <v>429</v>
      </c>
      <c r="G8" s="214" t="s">
        <v>430</v>
      </c>
      <c r="H8" s="119">
        <v>403136</v>
      </c>
      <c r="I8" s="119">
        <v>403136</v>
      </c>
      <c r="J8" s="119">
        <v>403136</v>
      </c>
      <c r="K8" s="119">
        <v>403136</v>
      </c>
      <c r="L8" s="119">
        <v>403136</v>
      </c>
      <c r="M8" s="119">
        <v>403136</v>
      </c>
      <c r="N8" s="119">
        <v>403136</v>
      </c>
      <c r="O8" s="119">
        <v>403136</v>
      </c>
      <c r="P8" s="119">
        <v>403136</v>
      </c>
      <c r="Q8" s="119">
        <v>403136</v>
      </c>
      <c r="R8" s="119">
        <v>201568</v>
      </c>
      <c r="S8" s="119"/>
      <c r="T8" s="119"/>
      <c r="U8" s="119"/>
      <c r="V8" s="119"/>
      <c r="W8" s="233">
        <f t="shared" ref="W8:W39" si="1">SUM(H8:V8)</f>
        <v>4232928</v>
      </c>
    </row>
    <row r="9" spans="1:23" s="234" customFormat="1" x14ac:dyDescent="0.2">
      <c r="A9" s="463"/>
      <c r="B9" s="215" t="s">
        <v>431</v>
      </c>
      <c r="C9" s="477"/>
      <c r="D9" s="477"/>
      <c r="E9" s="505"/>
      <c r="F9" s="235" t="s">
        <v>432</v>
      </c>
      <c r="G9" s="115">
        <v>2.7899999999999999E-3</v>
      </c>
      <c r="H9" s="134">
        <v>15580</v>
      </c>
      <c r="I9" s="134">
        <v>15280</v>
      </c>
      <c r="J9" s="134">
        <v>13650</v>
      </c>
      <c r="K9" s="134">
        <v>12045</v>
      </c>
      <c r="L9" s="134">
        <v>10380</v>
      </c>
      <c r="M9" s="134">
        <v>8745</v>
      </c>
      <c r="N9" s="134">
        <v>7110</v>
      </c>
      <c r="O9" s="134">
        <v>5490</v>
      </c>
      <c r="P9" s="134">
        <v>3840</v>
      </c>
      <c r="Q9" s="134">
        <v>2205</v>
      </c>
      <c r="R9" s="134">
        <v>580</v>
      </c>
      <c r="S9" s="135"/>
      <c r="T9" s="135"/>
      <c r="U9" s="135"/>
      <c r="V9" s="135"/>
      <c r="W9" s="236">
        <f t="shared" si="1"/>
        <v>94905</v>
      </c>
    </row>
    <row r="10" spans="1:23" s="234" customFormat="1" ht="12.75" customHeight="1" x14ac:dyDescent="0.2">
      <c r="A10" s="462">
        <v>2</v>
      </c>
      <c r="B10" s="214" t="s">
        <v>433</v>
      </c>
      <c r="C10" s="476" t="s">
        <v>435</v>
      </c>
      <c r="D10" s="476">
        <v>519</v>
      </c>
      <c r="E10" s="474">
        <v>620226.73</v>
      </c>
      <c r="F10" s="232" t="s">
        <v>434</v>
      </c>
      <c r="G10" s="214" t="s">
        <v>430</v>
      </c>
      <c r="H10" s="119">
        <v>85548</v>
      </c>
      <c r="I10" s="119">
        <v>111868</v>
      </c>
      <c r="J10" s="119">
        <v>111868</v>
      </c>
      <c r="K10" s="119">
        <v>111868</v>
      </c>
      <c r="L10" s="119">
        <v>26558.73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233">
        <f t="shared" si="1"/>
        <v>447710.73</v>
      </c>
    </row>
    <row r="11" spans="1:23" s="234" customFormat="1" x14ac:dyDescent="0.2">
      <c r="A11" s="463"/>
      <c r="B11" s="215" t="s">
        <v>436</v>
      </c>
      <c r="C11" s="477"/>
      <c r="D11" s="477"/>
      <c r="E11" s="475"/>
      <c r="F11" s="235" t="s">
        <v>437</v>
      </c>
      <c r="G11" s="115">
        <v>2.7899999999999999E-3</v>
      </c>
      <c r="H11" s="135">
        <v>1620</v>
      </c>
      <c r="I11" s="135">
        <v>1395</v>
      </c>
      <c r="J11" s="135">
        <v>950</v>
      </c>
      <c r="K11" s="137">
        <v>495</v>
      </c>
      <c r="L11" s="137">
        <v>80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236">
        <f t="shared" si="1"/>
        <v>4540</v>
      </c>
    </row>
    <row r="12" spans="1:23" s="234" customFormat="1" ht="12.75" customHeight="1" x14ac:dyDescent="0.2">
      <c r="A12" s="462">
        <v>3</v>
      </c>
      <c r="B12" s="214" t="s">
        <v>433</v>
      </c>
      <c r="C12" s="476" t="s">
        <v>438</v>
      </c>
      <c r="D12" s="476">
        <v>521</v>
      </c>
      <c r="E12" s="474">
        <v>528555.29</v>
      </c>
      <c r="F12" s="237" t="s">
        <v>439</v>
      </c>
      <c r="G12" s="214" t="s">
        <v>430</v>
      </c>
      <c r="H12" s="119">
        <v>72902.28</v>
      </c>
      <c r="I12" s="119">
        <v>72902.28</v>
      </c>
      <c r="J12" s="119">
        <v>72902.28</v>
      </c>
      <c r="K12" s="119">
        <v>72902.28</v>
      </c>
      <c r="L12" s="119">
        <v>18239.330000000002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233">
        <f t="shared" si="1"/>
        <v>309848.45</v>
      </c>
    </row>
    <row r="13" spans="1:23" s="234" customFormat="1" x14ac:dyDescent="0.2">
      <c r="A13" s="463"/>
      <c r="B13" s="215" t="s">
        <v>440</v>
      </c>
      <c r="C13" s="477"/>
      <c r="D13" s="477"/>
      <c r="E13" s="475"/>
      <c r="F13" s="238">
        <v>44275</v>
      </c>
      <c r="G13" s="115">
        <v>2.7899999999999999E-3</v>
      </c>
      <c r="H13" s="135">
        <v>1115</v>
      </c>
      <c r="I13" s="135">
        <v>920</v>
      </c>
      <c r="J13" s="135">
        <v>620</v>
      </c>
      <c r="K13" s="135">
        <v>330</v>
      </c>
      <c r="L13" s="135">
        <v>55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236">
        <f t="shared" si="1"/>
        <v>3040</v>
      </c>
    </row>
    <row r="14" spans="1:23" s="234" customFormat="1" x14ac:dyDescent="0.2">
      <c r="A14" s="462">
        <v>4</v>
      </c>
      <c r="B14" s="214" t="s">
        <v>433</v>
      </c>
      <c r="C14" s="476" t="s">
        <v>441</v>
      </c>
      <c r="D14" s="476">
        <v>529</v>
      </c>
      <c r="E14" s="474">
        <v>1734805.15</v>
      </c>
      <c r="F14" s="237" t="s">
        <v>442</v>
      </c>
      <c r="G14" s="214" t="s">
        <v>430</v>
      </c>
      <c r="H14" s="141">
        <v>210276</v>
      </c>
      <c r="I14" s="119">
        <v>259752</v>
      </c>
      <c r="J14" s="119">
        <v>259752</v>
      </c>
      <c r="K14" s="119">
        <v>259752</v>
      </c>
      <c r="L14" s="119">
        <v>259752</v>
      </c>
      <c r="M14" s="119">
        <v>63549.15</v>
      </c>
      <c r="N14" s="239"/>
      <c r="O14" s="239"/>
      <c r="P14" s="239"/>
      <c r="Q14" s="239"/>
      <c r="R14" s="239"/>
      <c r="S14" s="239"/>
      <c r="T14" s="239"/>
      <c r="U14" s="239"/>
      <c r="V14" s="136"/>
      <c r="W14" s="233">
        <f t="shared" si="1"/>
        <v>1312833.1499999999</v>
      </c>
    </row>
    <row r="15" spans="1:23" s="234" customFormat="1" x14ac:dyDescent="0.2">
      <c r="A15" s="463"/>
      <c r="B15" s="215" t="s">
        <v>443</v>
      </c>
      <c r="C15" s="477"/>
      <c r="D15" s="477"/>
      <c r="E15" s="475"/>
      <c r="F15" s="235" t="s">
        <v>444</v>
      </c>
      <c r="G15" s="115">
        <v>2.8800000000000002E-3</v>
      </c>
      <c r="H15" s="135">
        <v>4805</v>
      </c>
      <c r="I15" s="135">
        <v>4300</v>
      </c>
      <c r="J15" s="135">
        <v>3260</v>
      </c>
      <c r="K15" s="135">
        <v>2210</v>
      </c>
      <c r="L15" s="135">
        <v>1150</v>
      </c>
      <c r="M15" s="137">
        <v>180</v>
      </c>
      <c r="N15" s="240"/>
      <c r="O15" s="240"/>
      <c r="P15" s="240"/>
      <c r="Q15" s="240"/>
      <c r="R15" s="240"/>
      <c r="S15" s="240"/>
      <c r="T15" s="240"/>
      <c r="U15" s="240"/>
      <c r="V15" s="137"/>
      <c r="W15" s="236">
        <f t="shared" si="1"/>
        <v>15905</v>
      </c>
    </row>
    <row r="16" spans="1:23" s="234" customFormat="1" ht="12.75" customHeight="1" x14ac:dyDescent="0.2">
      <c r="A16" s="462">
        <v>5</v>
      </c>
      <c r="B16" s="214" t="s">
        <v>433</v>
      </c>
      <c r="C16" s="476" t="s">
        <v>445</v>
      </c>
      <c r="D16" s="476">
        <v>531</v>
      </c>
      <c r="E16" s="474">
        <v>1547885.33</v>
      </c>
      <c r="F16" s="237" t="s">
        <v>442</v>
      </c>
      <c r="G16" s="214" t="s">
        <v>430</v>
      </c>
      <c r="H16" s="119">
        <v>109840</v>
      </c>
      <c r="I16" s="119">
        <v>109840</v>
      </c>
      <c r="J16" s="119">
        <v>109840</v>
      </c>
      <c r="K16" s="119">
        <v>109840</v>
      </c>
      <c r="L16" s="119">
        <v>109840</v>
      </c>
      <c r="M16" s="119">
        <v>27450.14</v>
      </c>
      <c r="N16" s="239"/>
      <c r="O16" s="239"/>
      <c r="P16" s="239"/>
      <c r="Q16" s="239"/>
      <c r="R16" s="239"/>
      <c r="S16" s="239"/>
      <c r="T16" s="239"/>
      <c r="U16" s="239"/>
      <c r="V16" s="136"/>
      <c r="W16" s="233">
        <f t="shared" si="1"/>
        <v>576650.14</v>
      </c>
    </row>
    <row r="17" spans="1:23" s="234" customFormat="1" x14ac:dyDescent="0.2">
      <c r="A17" s="463"/>
      <c r="B17" s="215" t="s">
        <v>446</v>
      </c>
      <c r="C17" s="477"/>
      <c r="D17" s="477"/>
      <c r="E17" s="475"/>
      <c r="F17" s="235" t="s">
        <v>447</v>
      </c>
      <c r="G17" s="115">
        <v>2.8800000000000002E-3</v>
      </c>
      <c r="H17" s="135">
        <v>2100</v>
      </c>
      <c r="I17" s="135">
        <v>1825</v>
      </c>
      <c r="J17" s="135">
        <v>1380</v>
      </c>
      <c r="K17" s="135">
        <v>940</v>
      </c>
      <c r="L17" s="135">
        <v>490</v>
      </c>
      <c r="M17" s="137">
        <v>80</v>
      </c>
      <c r="N17" s="240"/>
      <c r="O17" s="240"/>
      <c r="P17" s="240"/>
      <c r="Q17" s="240"/>
      <c r="R17" s="240"/>
      <c r="S17" s="240"/>
      <c r="T17" s="240"/>
      <c r="U17" s="240"/>
      <c r="V17" s="137"/>
      <c r="W17" s="236">
        <f t="shared" si="1"/>
        <v>6815</v>
      </c>
    </row>
    <row r="18" spans="1:23" s="234" customFormat="1" ht="12.75" customHeight="1" x14ac:dyDescent="0.2">
      <c r="A18" s="462">
        <v>6</v>
      </c>
      <c r="B18" s="214" t="s">
        <v>433</v>
      </c>
      <c r="C18" s="476" t="s">
        <v>448</v>
      </c>
      <c r="D18" s="476">
        <v>528</v>
      </c>
      <c r="E18" s="474">
        <v>3463800.72</v>
      </c>
      <c r="F18" s="237" t="s">
        <v>442</v>
      </c>
      <c r="G18" s="214" t="s">
        <v>430</v>
      </c>
      <c r="H18" s="119">
        <v>419852</v>
      </c>
      <c r="I18" s="119">
        <v>518640</v>
      </c>
      <c r="J18" s="119">
        <v>518640</v>
      </c>
      <c r="K18" s="119">
        <v>518640</v>
      </c>
      <c r="L18" s="119">
        <v>518640</v>
      </c>
      <c r="M18" s="119">
        <v>128264.72</v>
      </c>
      <c r="N18" s="239"/>
      <c r="O18" s="239"/>
      <c r="P18" s="239"/>
      <c r="Q18" s="239"/>
      <c r="R18" s="239"/>
      <c r="S18" s="239"/>
      <c r="T18" s="239"/>
      <c r="U18" s="239"/>
      <c r="V18" s="136"/>
      <c r="W18" s="233">
        <f t="shared" si="1"/>
        <v>2622676.7200000002</v>
      </c>
    </row>
    <row r="19" spans="1:23" s="234" customFormat="1" x14ac:dyDescent="0.2">
      <c r="A19" s="463"/>
      <c r="B19" s="215" t="s">
        <v>449</v>
      </c>
      <c r="C19" s="477"/>
      <c r="D19" s="477"/>
      <c r="E19" s="475"/>
      <c r="F19" s="235" t="s">
        <v>447</v>
      </c>
      <c r="G19" s="115">
        <v>2.8800000000000002E-3</v>
      </c>
      <c r="H19" s="135">
        <v>9600</v>
      </c>
      <c r="I19" s="135">
        <v>8590</v>
      </c>
      <c r="J19" s="135">
        <v>6510</v>
      </c>
      <c r="K19" s="135">
        <v>4420</v>
      </c>
      <c r="L19" s="135">
        <v>2300</v>
      </c>
      <c r="M19" s="137">
        <v>365</v>
      </c>
      <c r="N19" s="240"/>
      <c r="O19" s="240"/>
      <c r="P19" s="240"/>
      <c r="Q19" s="240"/>
      <c r="R19" s="240"/>
      <c r="S19" s="240"/>
      <c r="T19" s="240"/>
      <c r="U19" s="240"/>
      <c r="V19" s="137"/>
      <c r="W19" s="236">
        <f t="shared" si="1"/>
        <v>31785</v>
      </c>
    </row>
    <row r="20" spans="1:23" s="234" customFormat="1" ht="12.75" customHeight="1" x14ac:dyDescent="0.2">
      <c r="A20" s="462">
        <v>7</v>
      </c>
      <c r="B20" s="214" t="s">
        <v>433</v>
      </c>
      <c r="C20" s="476" t="s">
        <v>450</v>
      </c>
      <c r="D20" s="476">
        <v>527</v>
      </c>
      <c r="E20" s="482">
        <v>1228934.3799999999</v>
      </c>
      <c r="F20" s="241" t="s">
        <v>442</v>
      </c>
      <c r="G20" s="212" t="s">
        <v>430</v>
      </c>
      <c r="H20" s="117">
        <f>87113.92</f>
        <v>87113.919999999998</v>
      </c>
      <c r="I20" s="117">
        <v>87113.919999999998</v>
      </c>
      <c r="J20" s="117">
        <v>87113.919999999998</v>
      </c>
      <c r="K20" s="117">
        <v>87113.919999999998</v>
      </c>
      <c r="L20" s="117">
        <v>87113.919999999998</v>
      </c>
      <c r="M20" s="117">
        <f>21781.19-0.29</f>
        <v>21780.899999999998</v>
      </c>
      <c r="N20" s="242"/>
      <c r="O20" s="242"/>
      <c r="P20" s="242"/>
      <c r="Q20" s="242"/>
      <c r="R20" s="242"/>
      <c r="S20" s="242"/>
      <c r="T20" s="242"/>
      <c r="U20" s="242"/>
      <c r="V20" s="117"/>
      <c r="W20" s="233">
        <f t="shared" si="1"/>
        <v>457350.5</v>
      </c>
    </row>
    <row r="21" spans="1:23" s="234" customFormat="1" x14ac:dyDescent="0.2">
      <c r="A21" s="463"/>
      <c r="B21" s="215" t="s">
        <v>451</v>
      </c>
      <c r="C21" s="477"/>
      <c r="D21" s="477"/>
      <c r="E21" s="483"/>
      <c r="F21" s="243" t="s">
        <v>447</v>
      </c>
      <c r="G21" s="118">
        <v>2.8800000000000002E-3</v>
      </c>
      <c r="H21" s="138">
        <v>1665</v>
      </c>
      <c r="I21" s="138">
        <v>1450</v>
      </c>
      <c r="J21" s="138">
        <v>1095</v>
      </c>
      <c r="K21" s="138">
        <v>745</v>
      </c>
      <c r="L21" s="138">
        <v>390</v>
      </c>
      <c r="M21" s="138">
        <v>65</v>
      </c>
      <c r="N21" s="244"/>
      <c r="O21" s="244"/>
      <c r="P21" s="244"/>
      <c r="Q21" s="244"/>
      <c r="R21" s="244"/>
      <c r="S21" s="244"/>
      <c r="T21" s="244"/>
      <c r="U21" s="244"/>
      <c r="V21" s="140"/>
      <c r="W21" s="236">
        <f t="shared" si="1"/>
        <v>5410</v>
      </c>
    </row>
    <row r="22" spans="1:23" s="234" customFormat="1" ht="12.75" customHeight="1" x14ac:dyDescent="0.2">
      <c r="A22" s="462">
        <v>8</v>
      </c>
      <c r="B22" s="214" t="s">
        <v>433</v>
      </c>
      <c r="C22" s="476" t="s">
        <v>669</v>
      </c>
      <c r="D22" s="476">
        <v>526</v>
      </c>
      <c r="E22" s="474">
        <v>754990.52</v>
      </c>
      <c r="F22" s="237" t="s">
        <v>442</v>
      </c>
      <c r="G22" s="214" t="s">
        <v>430</v>
      </c>
      <c r="H22" s="119">
        <v>91342.68</v>
      </c>
      <c r="I22" s="119">
        <v>91342.68</v>
      </c>
      <c r="J22" s="119">
        <v>91342.68</v>
      </c>
      <c r="K22" s="119">
        <v>91342.68</v>
      </c>
      <c r="L22" s="119">
        <v>91342.68</v>
      </c>
      <c r="M22" s="119">
        <v>22826.21</v>
      </c>
      <c r="N22" s="245"/>
      <c r="O22" s="245"/>
      <c r="P22" s="245"/>
      <c r="Q22" s="245"/>
      <c r="R22" s="245"/>
      <c r="S22" s="245"/>
      <c r="T22" s="245"/>
      <c r="U22" s="245"/>
      <c r="V22" s="119"/>
      <c r="W22" s="233">
        <f t="shared" si="1"/>
        <v>479539.61</v>
      </c>
    </row>
    <row r="23" spans="1:23" s="234" customFormat="1" x14ac:dyDescent="0.2">
      <c r="A23" s="463"/>
      <c r="B23" s="215" t="s">
        <v>452</v>
      </c>
      <c r="C23" s="477"/>
      <c r="D23" s="477"/>
      <c r="E23" s="475"/>
      <c r="F23" s="235" t="s">
        <v>447</v>
      </c>
      <c r="G23" s="115">
        <v>2.8800000000000002E-3</v>
      </c>
      <c r="H23" s="135">
        <v>1745</v>
      </c>
      <c r="I23" s="135">
        <v>1520</v>
      </c>
      <c r="J23" s="135">
        <v>1150</v>
      </c>
      <c r="K23" s="135">
        <v>780</v>
      </c>
      <c r="L23" s="135">
        <v>410</v>
      </c>
      <c r="M23" s="135">
        <v>65</v>
      </c>
      <c r="N23" s="246"/>
      <c r="O23" s="246"/>
      <c r="P23" s="246"/>
      <c r="Q23" s="246"/>
      <c r="R23" s="246"/>
      <c r="S23" s="246"/>
      <c r="T23" s="246"/>
      <c r="U23" s="246"/>
      <c r="V23" s="134"/>
      <c r="W23" s="236">
        <f t="shared" si="1"/>
        <v>5670</v>
      </c>
    </row>
    <row r="24" spans="1:23" s="234" customFormat="1" ht="12.75" customHeight="1" x14ac:dyDescent="0.2">
      <c r="A24" s="462">
        <v>9</v>
      </c>
      <c r="B24" s="212" t="s">
        <v>433</v>
      </c>
      <c r="C24" s="484" t="s">
        <v>453</v>
      </c>
      <c r="D24" s="484">
        <v>535</v>
      </c>
      <c r="E24" s="482">
        <v>2963664.12</v>
      </c>
      <c r="F24" s="247" t="s">
        <v>454</v>
      </c>
      <c r="G24" s="212" t="s">
        <v>430</v>
      </c>
      <c r="H24" s="117">
        <v>223567.32</v>
      </c>
      <c r="I24" s="117">
        <v>223567.32</v>
      </c>
      <c r="J24" s="117">
        <v>223567.32</v>
      </c>
      <c r="K24" s="117">
        <v>223567.32</v>
      </c>
      <c r="L24" s="117">
        <v>223567.32</v>
      </c>
      <c r="M24" s="117">
        <v>223567.32</v>
      </c>
      <c r="N24" s="117">
        <v>223567.32</v>
      </c>
      <c r="O24" s="117">
        <v>223567.32</v>
      </c>
      <c r="P24" s="117">
        <v>223567.32</v>
      </c>
      <c r="Q24" s="117">
        <v>223567.32</v>
      </c>
      <c r="R24" s="117">
        <v>55866.09</v>
      </c>
      <c r="S24" s="242"/>
      <c r="T24" s="242"/>
      <c r="U24" s="242"/>
      <c r="V24" s="117"/>
      <c r="W24" s="248">
        <f t="shared" si="1"/>
        <v>2291539.29</v>
      </c>
    </row>
    <row r="25" spans="1:23" s="234" customFormat="1" x14ac:dyDescent="0.2">
      <c r="A25" s="463"/>
      <c r="B25" s="213" t="s">
        <v>455</v>
      </c>
      <c r="C25" s="485"/>
      <c r="D25" s="485"/>
      <c r="E25" s="483"/>
      <c r="F25" s="243" t="s">
        <v>456</v>
      </c>
      <c r="G25" s="118">
        <v>2.7899999999999999E-3</v>
      </c>
      <c r="H25" s="138">
        <v>8430</v>
      </c>
      <c r="I25" s="138">
        <v>8250</v>
      </c>
      <c r="J25" s="138">
        <v>7345</v>
      </c>
      <c r="K25" s="138">
        <v>6455</v>
      </c>
      <c r="L25" s="138">
        <v>5530</v>
      </c>
      <c r="M25" s="138">
        <v>4625</v>
      </c>
      <c r="N25" s="138">
        <v>3715</v>
      </c>
      <c r="O25" s="138">
        <v>2815</v>
      </c>
      <c r="P25" s="138">
        <v>1905</v>
      </c>
      <c r="Q25" s="138">
        <v>995</v>
      </c>
      <c r="R25" s="138">
        <v>160</v>
      </c>
      <c r="S25" s="244"/>
      <c r="T25" s="244"/>
      <c r="U25" s="244"/>
      <c r="V25" s="140"/>
      <c r="W25" s="249">
        <f t="shared" si="1"/>
        <v>50225</v>
      </c>
    </row>
    <row r="26" spans="1:23" s="234" customFormat="1" ht="12.75" customHeight="1" x14ac:dyDescent="0.2">
      <c r="A26" s="462">
        <v>10</v>
      </c>
      <c r="B26" s="214" t="s">
        <v>433</v>
      </c>
      <c r="C26" s="476" t="s">
        <v>457</v>
      </c>
      <c r="D26" s="476">
        <v>533</v>
      </c>
      <c r="E26" s="474">
        <v>55090.75</v>
      </c>
      <c r="F26" s="232" t="s">
        <v>454</v>
      </c>
      <c r="G26" s="214" t="s">
        <v>430</v>
      </c>
      <c r="H26" s="119">
        <v>5959</v>
      </c>
      <c r="I26" s="119">
        <v>5959</v>
      </c>
      <c r="J26" s="119">
        <v>5959</v>
      </c>
      <c r="K26" s="119">
        <v>5959</v>
      </c>
      <c r="L26" s="119">
        <v>5959</v>
      </c>
      <c r="M26" s="119">
        <v>1459.76</v>
      </c>
      <c r="N26" s="119"/>
      <c r="O26" s="245"/>
      <c r="P26" s="245"/>
      <c r="Q26" s="245"/>
      <c r="R26" s="245"/>
      <c r="S26" s="245"/>
      <c r="T26" s="245"/>
      <c r="U26" s="245"/>
      <c r="V26" s="119"/>
      <c r="W26" s="233">
        <f t="shared" si="1"/>
        <v>31254.76</v>
      </c>
    </row>
    <row r="27" spans="1:23" s="234" customFormat="1" x14ac:dyDescent="0.2">
      <c r="A27" s="463"/>
      <c r="B27" s="215" t="s">
        <v>458</v>
      </c>
      <c r="C27" s="477"/>
      <c r="D27" s="477"/>
      <c r="E27" s="475"/>
      <c r="F27" s="235" t="s">
        <v>459</v>
      </c>
      <c r="G27" s="115">
        <v>2.7899999999999999E-3</v>
      </c>
      <c r="H27" s="135">
        <v>115</v>
      </c>
      <c r="I27" s="135">
        <v>100</v>
      </c>
      <c r="J27" s="135">
        <v>75</v>
      </c>
      <c r="K27" s="135">
        <v>55</v>
      </c>
      <c r="L27" s="135">
        <v>30</v>
      </c>
      <c r="M27" s="135">
        <v>5</v>
      </c>
      <c r="N27" s="134"/>
      <c r="O27" s="246"/>
      <c r="P27" s="246"/>
      <c r="Q27" s="246"/>
      <c r="R27" s="246"/>
      <c r="S27" s="246"/>
      <c r="T27" s="246"/>
      <c r="U27" s="246"/>
      <c r="V27" s="134"/>
      <c r="W27" s="236">
        <f t="shared" si="1"/>
        <v>380</v>
      </c>
    </row>
    <row r="28" spans="1:23" s="234" customFormat="1" ht="12.75" customHeight="1" x14ac:dyDescent="0.2">
      <c r="A28" s="462">
        <v>11</v>
      </c>
      <c r="B28" s="212" t="s">
        <v>433</v>
      </c>
      <c r="C28" s="484" t="s">
        <v>460</v>
      </c>
      <c r="D28" s="484">
        <v>536</v>
      </c>
      <c r="E28" s="482">
        <v>4539311.0999999996</v>
      </c>
      <c r="F28" s="247" t="s">
        <v>454</v>
      </c>
      <c r="G28" s="212" t="s">
        <v>430</v>
      </c>
      <c r="H28" s="117">
        <v>342476</v>
      </c>
      <c r="I28" s="117">
        <v>379500</v>
      </c>
      <c r="J28" s="117">
        <v>379500</v>
      </c>
      <c r="K28" s="117">
        <v>379500</v>
      </c>
      <c r="L28" s="117">
        <v>379500</v>
      </c>
      <c r="M28" s="117">
        <v>379500</v>
      </c>
      <c r="N28" s="117">
        <v>379500</v>
      </c>
      <c r="O28" s="117">
        <v>379500</v>
      </c>
      <c r="P28" s="117">
        <v>379500</v>
      </c>
      <c r="Q28" s="117">
        <v>379500</v>
      </c>
      <c r="R28" s="117">
        <v>93540.23</v>
      </c>
      <c r="S28" s="242"/>
      <c r="T28" s="242"/>
      <c r="U28" s="242"/>
      <c r="V28" s="117"/>
      <c r="W28" s="248">
        <f t="shared" si="1"/>
        <v>3851516.23</v>
      </c>
    </row>
    <row r="29" spans="1:23" s="234" customFormat="1" x14ac:dyDescent="0.2">
      <c r="A29" s="463"/>
      <c r="B29" s="213" t="s">
        <v>461</v>
      </c>
      <c r="C29" s="485"/>
      <c r="D29" s="485"/>
      <c r="E29" s="483"/>
      <c r="F29" s="243" t="s">
        <v>456</v>
      </c>
      <c r="G29" s="118">
        <v>2.7899999999999999E-3</v>
      </c>
      <c r="H29" s="138">
        <v>14195</v>
      </c>
      <c r="I29" s="138">
        <v>13990</v>
      </c>
      <c r="J29" s="138">
        <v>12455</v>
      </c>
      <c r="K29" s="138">
        <v>10950</v>
      </c>
      <c r="L29" s="138">
        <v>9380</v>
      </c>
      <c r="M29" s="138">
        <v>7840</v>
      </c>
      <c r="N29" s="138">
        <v>6300</v>
      </c>
      <c r="O29" s="138">
        <v>4775</v>
      </c>
      <c r="P29" s="138">
        <v>3225</v>
      </c>
      <c r="Q29" s="138">
        <v>1685</v>
      </c>
      <c r="R29" s="138">
        <v>265</v>
      </c>
      <c r="S29" s="244"/>
      <c r="T29" s="244"/>
      <c r="U29" s="244"/>
      <c r="V29" s="140"/>
      <c r="W29" s="249">
        <f t="shared" si="1"/>
        <v>85060</v>
      </c>
    </row>
    <row r="30" spans="1:23" s="234" customFormat="1" ht="12.75" customHeight="1" x14ac:dyDescent="0.2">
      <c r="A30" s="462">
        <v>12</v>
      </c>
      <c r="B30" s="214" t="s">
        <v>433</v>
      </c>
      <c r="C30" s="476" t="s">
        <v>462</v>
      </c>
      <c r="D30" s="476">
        <v>537</v>
      </c>
      <c r="E30" s="474">
        <v>5020748.32</v>
      </c>
      <c r="F30" s="232" t="s">
        <v>454</v>
      </c>
      <c r="G30" s="214" t="s">
        <v>430</v>
      </c>
      <c r="H30" s="119">
        <v>378816</v>
      </c>
      <c r="I30" s="119">
        <v>419772</v>
      </c>
      <c r="J30" s="119">
        <v>419772</v>
      </c>
      <c r="K30" s="119">
        <v>419772</v>
      </c>
      <c r="L30" s="119">
        <v>419772</v>
      </c>
      <c r="M30" s="119">
        <v>419772</v>
      </c>
      <c r="N30" s="119">
        <v>419772</v>
      </c>
      <c r="O30" s="119">
        <v>419772</v>
      </c>
      <c r="P30" s="119">
        <v>419772</v>
      </c>
      <c r="Q30" s="119">
        <v>419772</v>
      </c>
      <c r="R30" s="119">
        <v>103509.44</v>
      </c>
      <c r="S30" s="245"/>
      <c r="T30" s="245"/>
      <c r="U30" s="245"/>
      <c r="V30" s="119"/>
      <c r="W30" s="233">
        <f t="shared" si="1"/>
        <v>4260273.4400000004</v>
      </c>
    </row>
    <row r="31" spans="1:23" s="234" customFormat="1" x14ac:dyDescent="0.2">
      <c r="A31" s="463"/>
      <c r="B31" s="215" t="s">
        <v>463</v>
      </c>
      <c r="C31" s="477"/>
      <c r="D31" s="477"/>
      <c r="E31" s="475"/>
      <c r="F31" s="235" t="s">
        <v>456</v>
      </c>
      <c r="G31" s="115">
        <v>2.7899999999999999E-3</v>
      </c>
      <c r="H31" s="135">
        <v>15700</v>
      </c>
      <c r="I31" s="135">
        <v>15470</v>
      </c>
      <c r="J31" s="135">
        <v>13780</v>
      </c>
      <c r="K31" s="135">
        <v>12110</v>
      </c>
      <c r="L31" s="135">
        <v>10375</v>
      </c>
      <c r="M31" s="135">
        <v>8670</v>
      </c>
      <c r="N31" s="135">
        <v>6970</v>
      </c>
      <c r="O31" s="135">
        <v>5280</v>
      </c>
      <c r="P31" s="135">
        <v>3565</v>
      </c>
      <c r="Q31" s="135">
        <v>1860</v>
      </c>
      <c r="R31" s="135">
        <v>295</v>
      </c>
      <c r="S31" s="250"/>
      <c r="T31" s="250"/>
      <c r="U31" s="250"/>
      <c r="V31" s="135"/>
      <c r="W31" s="236">
        <f t="shared" si="1"/>
        <v>94075</v>
      </c>
    </row>
    <row r="32" spans="1:23" s="234" customFormat="1" ht="12.75" customHeight="1" x14ac:dyDescent="0.2">
      <c r="A32" s="462">
        <v>13</v>
      </c>
      <c r="B32" s="212" t="s">
        <v>433</v>
      </c>
      <c r="C32" s="484" t="s">
        <v>464</v>
      </c>
      <c r="D32" s="484">
        <v>538</v>
      </c>
      <c r="E32" s="482">
        <v>367297.28000000003</v>
      </c>
      <c r="F32" s="247" t="s">
        <v>454</v>
      </c>
      <c r="G32" s="212" t="s">
        <v>430</v>
      </c>
      <c r="H32" s="117">
        <v>39709.519999999997</v>
      </c>
      <c r="I32" s="117">
        <v>39709.519999999997</v>
      </c>
      <c r="J32" s="117">
        <v>39709.519999999997</v>
      </c>
      <c r="K32" s="117">
        <v>39709.519999999997</v>
      </c>
      <c r="L32" s="117">
        <v>39709.519999999997</v>
      </c>
      <c r="M32" s="117">
        <v>9911.6200000000008</v>
      </c>
      <c r="N32" s="242"/>
      <c r="O32" s="242"/>
      <c r="P32" s="242"/>
      <c r="Q32" s="242"/>
      <c r="R32" s="242"/>
      <c r="S32" s="242"/>
      <c r="T32" s="242"/>
      <c r="U32" s="242"/>
      <c r="V32" s="117"/>
      <c r="W32" s="248">
        <f t="shared" si="1"/>
        <v>208459.21999999997</v>
      </c>
    </row>
    <row r="33" spans="1:23" s="234" customFormat="1" x14ac:dyDescent="0.2">
      <c r="A33" s="463"/>
      <c r="B33" s="213" t="s">
        <v>465</v>
      </c>
      <c r="C33" s="485"/>
      <c r="D33" s="485"/>
      <c r="E33" s="483"/>
      <c r="F33" s="243" t="s">
        <v>459</v>
      </c>
      <c r="G33" s="118">
        <v>2.7899999999999999E-3</v>
      </c>
      <c r="H33" s="138">
        <v>755</v>
      </c>
      <c r="I33" s="138">
        <v>660</v>
      </c>
      <c r="J33" s="138">
        <v>500</v>
      </c>
      <c r="K33" s="138">
        <v>340</v>
      </c>
      <c r="L33" s="138">
        <v>180</v>
      </c>
      <c r="M33" s="138">
        <v>30</v>
      </c>
      <c r="N33" s="251"/>
      <c r="O33" s="244"/>
      <c r="P33" s="244"/>
      <c r="Q33" s="244"/>
      <c r="R33" s="244"/>
      <c r="S33" s="244"/>
      <c r="T33" s="244"/>
      <c r="U33" s="244"/>
      <c r="V33" s="140"/>
      <c r="W33" s="249">
        <f t="shared" si="1"/>
        <v>2465</v>
      </c>
    </row>
    <row r="34" spans="1:23" s="234" customFormat="1" ht="12.75" customHeight="1" x14ac:dyDescent="0.2">
      <c r="A34" s="462">
        <v>14</v>
      </c>
      <c r="B34" s="214" t="s">
        <v>433</v>
      </c>
      <c r="C34" s="476" t="s">
        <v>466</v>
      </c>
      <c r="D34" s="476">
        <v>539</v>
      </c>
      <c r="E34" s="474">
        <v>238543.04</v>
      </c>
      <c r="F34" s="232" t="s">
        <v>467</v>
      </c>
      <c r="G34" s="214" t="s">
        <v>430</v>
      </c>
      <c r="H34" s="119">
        <v>25110.84</v>
      </c>
      <c r="I34" s="119">
        <v>25110.84</v>
      </c>
      <c r="J34" s="119">
        <v>25110.84</v>
      </c>
      <c r="K34" s="119">
        <v>25110.84</v>
      </c>
      <c r="L34" s="119">
        <v>25110.84</v>
      </c>
      <c r="M34" s="119">
        <v>12545.47</v>
      </c>
      <c r="N34" s="245"/>
      <c r="O34" s="245"/>
      <c r="P34" s="245"/>
      <c r="Q34" s="245"/>
      <c r="R34" s="245"/>
      <c r="S34" s="245"/>
      <c r="T34" s="245"/>
      <c r="U34" s="245"/>
      <c r="V34" s="119"/>
      <c r="W34" s="233">
        <f t="shared" si="1"/>
        <v>138099.66999999998</v>
      </c>
    </row>
    <row r="35" spans="1:23" s="234" customFormat="1" x14ac:dyDescent="0.2">
      <c r="A35" s="463"/>
      <c r="B35" s="215" t="s">
        <v>468</v>
      </c>
      <c r="C35" s="477"/>
      <c r="D35" s="477"/>
      <c r="E35" s="475"/>
      <c r="F35" s="235" t="s">
        <v>469</v>
      </c>
      <c r="G35" s="115">
        <v>2.7899999999999999E-3</v>
      </c>
      <c r="H35" s="135">
        <v>500</v>
      </c>
      <c r="I35" s="135">
        <v>445</v>
      </c>
      <c r="J35" s="135">
        <v>345</v>
      </c>
      <c r="K35" s="135">
        <v>240</v>
      </c>
      <c r="L35" s="135">
        <v>140</v>
      </c>
      <c r="M35" s="135">
        <v>40</v>
      </c>
      <c r="N35" s="246"/>
      <c r="O35" s="246"/>
      <c r="P35" s="246"/>
      <c r="Q35" s="246"/>
      <c r="R35" s="246"/>
      <c r="S35" s="246"/>
      <c r="T35" s="246"/>
      <c r="U35" s="246"/>
      <c r="V35" s="134"/>
      <c r="W35" s="236">
        <f t="shared" si="1"/>
        <v>1710</v>
      </c>
    </row>
    <row r="36" spans="1:23" s="234" customFormat="1" ht="12.75" customHeight="1" x14ac:dyDescent="0.2">
      <c r="A36" s="462">
        <v>15</v>
      </c>
      <c r="B36" s="212" t="s">
        <v>433</v>
      </c>
      <c r="C36" s="484" t="s">
        <v>470</v>
      </c>
      <c r="D36" s="484">
        <v>540</v>
      </c>
      <c r="E36" s="482">
        <v>269491.92</v>
      </c>
      <c r="F36" s="247" t="s">
        <v>467</v>
      </c>
      <c r="G36" s="212" t="s">
        <v>430</v>
      </c>
      <c r="H36" s="117">
        <v>28372.080000000002</v>
      </c>
      <c r="I36" s="117">
        <v>28372.080000000002</v>
      </c>
      <c r="J36" s="117">
        <v>28372.080000000002</v>
      </c>
      <c r="K36" s="117">
        <v>28372.080000000002</v>
      </c>
      <c r="L36" s="117">
        <v>28372.080000000002</v>
      </c>
      <c r="M36" s="117">
        <v>14143.22</v>
      </c>
      <c r="N36" s="242"/>
      <c r="O36" s="242"/>
      <c r="P36" s="242"/>
      <c r="Q36" s="242"/>
      <c r="R36" s="242"/>
      <c r="S36" s="242"/>
      <c r="T36" s="242"/>
      <c r="U36" s="242"/>
      <c r="V36" s="117"/>
      <c r="W36" s="248">
        <f t="shared" si="1"/>
        <v>156003.62000000002</v>
      </c>
    </row>
    <row r="37" spans="1:23" s="234" customFormat="1" x14ac:dyDescent="0.2">
      <c r="A37" s="463"/>
      <c r="B37" s="213" t="s">
        <v>471</v>
      </c>
      <c r="C37" s="485"/>
      <c r="D37" s="485"/>
      <c r="E37" s="483"/>
      <c r="F37" s="243" t="s">
        <v>469</v>
      </c>
      <c r="G37" s="118">
        <v>2.7899999999999999E-3</v>
      </c>
      <c r="H37" s="138">
        <v>565</v>
      </c>
      <c r="I37" s="138">
        <v>500</v>
      </c>
      <c r="J37" s="138">
        <v>385</v>
      </c>
      <c r="K37" s="138">
        <v>275</v>
      </c>
      <c r="L37" s="138">
        <v>155</v>
      </c>
      <c r="M37" s="138">
        <v>45</v>
      </c>
      <c r="N37" s="251"/>
      <c r="O37" s="244"/>
      <c r="P37" s="244"/>
      <c r="Q37" s="244"/>
      <c r="R37" s="244"/>
      <c r="S37" s="244"/>
      <c r="T37" s="244"/>
      <c r="U37" s="244"/>
      <c r="V37" s="140"/>
      <c r="W37" s="249">
        <f t="shared" si="1"/>
        <v>1925</v>
      </c>
    </row>
    <row r="38" spans="1:23" s="234" customFormat="1" ht="12.75" customHeight="1" x14ac:dyDescent="0.2">
      <c r="A38" s="462">
        <v>16</v>
      </c>
      <c r="B38" s="214" t="s">
        <v>433</v>
      </c>
      <c r="C38" s="476" t="s">
        <v>472</v>
      </c>
      <c r="D38" s="476">
        <v>542</v>
      </c>
      <c r="E38" s="474">
        <v>87193.58</v>
      </c>
      <c r="F38" s="232" t="s">
        <v>473</v>
      </c>
      <c r="G38" s="214" t="s">
        <v>430</v>
      </c>
      <c r="H38" s="119">
        <v>9180.36</v>
      </c>
      <c r="I38" s="119">
        <v>9180.36</v>
      </c>
      <c r="J38" s="119">
        <v>9180.36</v>
      </c>
      <c r="K38" s="119">
        <v>9180.36</v>
      </c>
      <c r="L38" s="119">
        <v>9180.36</v>
      </c>
      <c r="M38" s="119">
        <v>4570.34</v>
      </c>
      <c r="N38" s="245"/>
      <c r="O38" s="245"/>
      <c r="P38" s="245"/>
      <c r="Q38" s="245"/>
      <c r="R38" s="245"/>
      <c r="S38" s="245"/>
      <c r="T38" s="245"/>
      <c r="U38" s="245"/>
      <c r="V38" s="119"/>
      <c r="W38" s="233">
        <f t="shared" si="1"/>
        <v>50472.14</v>
      </c>
    </row>
    <row r="39" spans="1:23" s="234" customFormat="1" x14ac:dyDescent="0.2">
      <c r="A39" s="463"/>
      <c r="B39" s="215" t="s">
        <v>474</v>
      </c>
      <c r="C39" s="477"/>
      <c r="D39" s="477"/>
      <c r="E39" s="475"/>
      <c r="F39" s="235" t="s">
        <v>469</v>
      </c>
      <c r="G39" s="115">
        <v>2.7899999999999999E-3</v>
      </c>
      <c r="H39" s="135">
        <v>185</v>
      </c>
      <c r="I39" s="135">
        <v>165</v>
      </c>
      <c r="J39" s="135">
        <v>125</v>
      </c>
      <c r="K39" s="135">
        <v>90</v>
      </c>
      <c r="L39" s="135">
        <v>55</v>
      </c>
      <c r="M39" s="135">
        <v>15</v>
      </c>
      <c r="N39" s="135"/>
      <c r="O39" s="134"/>
      <c r="P39" s="134"/>
      <c r="Q39" s="134"/>
      <c r="R39" s="134"/>
      <c r="S39" s="246"/>
      <c r="T39" s="246"/>
      <c r="U39" s="246"/>
      <c r="V39" s="134"/>
      <c r="W39" s="236">
        <f t="shared" si="1"/>
        <v>635</v>
      </c>
    </row>
    <row r="40" spans="1:23" s="234" customFormat="1" ht="12.75" customHeight="1" x14ac:dyDescent="0.2">
      <c r="A40" s="462">
        <v>17</v>
      </c>
      <c r="B40" s="214" t="s">
        <v>433</v>
      </c>
      <c r="C40" s="476" t="s">
        <v>475</v>
      </c>
      <c r="D40" s="476">
        <v>541</v>
      </c>
      <c r="E40" s="474">
        <v>876419.31</v>
      </c>
      <c r="F40" s="232" t="s">
        <v>473</v>
      </c>
      <c r="G40" s="214" t="s">
        <v>430</v>
      </c>
      <c r="H40" s="119">
        <v>63636.52</v>
      </c>
      <c r="I40" s="119">
        <v>63636.52</v>
      </c>
      <c r="J40" s="119">
        <v>63636.52</v>
      </c>
      <c r="K40" s="119">
        <v>63636.52</v>
      </c>
      <c r="L40" s="119">
        <v>63636.52</v>
      </c>
      <c r="M40" s="119">
        <v>63636.52</v>
      </c>
      <c r="N40" s="119">
        <v>63636.52</v>
      </c>
      <c r="O40" s="119">
        <v>63636.52</v>
      </c>
      <c r="P40" s="119">
        <v>63636.52</v>
      </c>
      <c r="Q40" s="119">
        <v>63636.52</v>
      </c>
      <c r="R40" s="119">
        <v>47721.68</v>
      </c>
      <c r="S40" s="245"/>
      <c r="T40" s="245"/>
      <c r="U40" s="245"/>
      <c r="V40" s="119"/>
      <c r="W40" s="233">
        <f t="shared" ref="W40:W71" si="2">SUM(H40:V40)</f>
        <v>684086.88000000012</v>
      </c>
    </row>
    <row r="41" spans="1:23" s="234" customFormat="1" x14ac:dyDescent="0.2">
      <c r="A41" s="463"/>
      <c r="B41" s="215" t="s">
        <v>476</v>
      </c>
      <c r="C41" s="477"/>
      <c r="D41" s="477"/>
      <c r="E41" s="475"/>
      <c r="F41" s="235" t="s">
        <v>477</v>
      </c>
      <c r="G41" s="115">
        <v>2.7899999999999999E-3</v>
      </c>
      <c r="H41" s="135">
        <v>2520</v>
      </c>
      <c r="I41" s="135">
        <v>2480</v>
      </c>
      <c r="J41" s="135">
        <v>2220</v>
      </c>
      <c r="K41" s="135">
        <v>1970</v>
      </c>
      <c r="L41" s="135">
        <v>1705</v>
      </c>
      <c r="M41" s="135">
        <v>1445</v>
      </c>
      <c r="N41" s="135">
        <v>1190</v>
      </c>
      <c r="O41" s="135">
        <v>935</v>
      </c>
      <c r="P41" s="135">
        <v>670</v>
      </c>
      <c r="Q41" s="135">
        <v>415</v>
      </c>
      <c r="R41" s="135">
        <v>155</v>
      </c>
      <c r="S41" s="250"/>
      <c r="T41" s="250"/>
      <c r="U41" s="250"/>
      <c r="V41" s="135"/>
      <c r="W41" s="236">
        <f t="shared" si="2"/>
        <v>15705</v>
      </c>
    </row>
    <row r="42" spans="1:23" s="252" customFormat="1" ht="12.75" customHeight="1" x14ac:dyDescent="0.2">
      <c r="A42" s="462">
        <v>18</v>
      </c>
      <c r="B42" s="214" t="s">
        <v>433</v>
      </c>
      <c r="C42" s="476" t="s">
        <v>478</v>
      </c>
      <c r="D42" s="476">
        <v>544</v>
      </c>
      <c r="E42" s="474">
        <v>215078.46</v>
      </c>
      <c r="F42" s="232" t="s">
        <v>479</v>
      </c>
      <c r="G42" s="214" t="s">
        <v>430</v>
      </c>
      <c r="H42" s="119">
        <v>20483.68</v>
      </c>
      <c r="I42" s="119">
        <v>20483.68</v>
      </c>
      <c r="J42" s="119">
        <v>20483.68</v>
      </c>
      <c r="K42" s="119">
        <v>20483.68</v>
      </c>
      <c r="L42" s="119">
        <v>20483.68</v>
      </c>
      <c r="M42" s="119">
        <v>20483.68</v>
      </c>
      <c r="N42" s="119">
        <v>10241.67</v>
      </c>
      <c r="O42" s="119"/>
      <c r="P42" s="119"/>
      <c r="Q42" s="119"/>
      <c r="R42" s="119"/>
      <c r="S42" s="245"/>
      <c r="T42" s="245"/>
      <c r="U42" s="245"/>
      <c r="V42" s="119"/>
      <c r="W42" s="233">
        <f t="shared" si="2"/>
        <v>133143.75</v>
      </c>
    </row>
    <row r="43" spans="1:23" s="234" customFormat="1" x14ac:dyDescent="0.2">
      <c r="A43" s="463"/>
      <c r="B43" s="215" t="s">
        <v>480</v>
      </c>
      <c r="C43" s="496"/>
      <c r="D43" s="477"/>
      <c r="E43" s="475"/>
      <c r="F43" s="235" t="s">
        <v>481</v>
      </c>
      <c r="G43" s="115">
        <v>2.8800000000000002E-3</v>
      </c>
      <c r="H43" s="135">
        <v>490</v>
      </c>
      <c r="I43" s="135">
        <v>445</v>
      </c>
      <c r="J43" s="135">
        <v>365</v>
      </c>
      <c r="K43" s="135">
        <v>280</v>
      </c>
      <c r="L43" s="135">
        <v>195</v>
      </c>
      <c r="M43" s="135">
        <v>115</v>
      </c>
      <c r="N43" s="135">
        <v>30</v>
      </c>
      <c r="O43" s="250"/>
      <c r="P43" s="246"/>
      <c r="Q43" s="246"/>
      <c r="R43" s="246"/>
      <c r="S43" s="246"/>
      <c r="T43" s="246"/>
      <c r="U43" s="246"/>
      <c r="V43" s="134"/>
      <c r="W43" s="236">
        <f t="shared" si="2"/>
        <v>1920</v>
      </c>
    </row>
    <row r="44" spans="1:23" s="252" customFormat="1" ht="12.75" customHeight="1" x14ac:dyDescent="0.2">
      <c r="A44" s="462">
        <v>19</v>
      </c>
      <c r="B44" s="212" t="s">
        <v>433</v>
      </c>
      <c r="C44" s="484" t="s">
        <v>482</v>
      </c>
      <c r="D44" s="484">
        <v>543</v>
      </c>
      <c r="E44" s="482">
        <v>64700</v>
      </c>
      <c r="F44" s="247" t="s">
        <v>479</v>
      </c>
      <c r="G44" s="212" t="s">
        <v>430</v>
      </c>
      <c r="H44" s="117">
        <v>6420</v>
      </c>
      <c r="I44" s="117">
        <v>6420</v>
      </c>
      <c r="J44" s="117">
        <v>6420</v>
      </c>
      <c r="K44" s="117">
        <v>6420</v>
      </c>
      <c r="L44" s="117">
        <v>6420</v>
      </c>
      <c r="M44" s="117">
        <v>6420</v>
      </c>
      <c r="N44" s="117">
        <v>3200</v>
      </c>
      <c r="O44" s="242"/>
      <c r="P44" s="242"/>
      <c r="Q44" s="242"/>
      <c r="R44" s="242"/>
      <c r="S44" s="242"/>
      <c r="T44" s="242"/>
      <c r="U44" s="242"/>
      <c r="V44" s="117"/>
      <c r="W44" s="248">
        <f t="shared" si="2"/>
        <v>41720</v>
      </c>
    </row>
    <row r="45" spans="1:23" s="234" customFormat="1" x14ac:dyDescent="0.2">
      <c r="A45" s="463"/>
      <c r="B45" s="213" t="s">
        <v>483</v>
      </c>
      <c r="C45" s="485"/>
      <c r="D45" s="485"/>
      <c r="E45" s="483"/>
      <c r="F45" s="243" t="s">
        <v>481</v>
      </c>
      <c r="G45" s="118">
        <v>2.8800000000000002E-3</v>
      </c>
      <c r="H45" s="138">
        <v>155</v>
      </c>
      <c r="I45" s="138">
        <v>140</v>
      </c>
      <c r="J45" s="138">
        <v>115</v>
      </c>
      <c r="K45" s="138">
        <v>90</v>
      </c>
      <c r="L45" s="138">
        <v>65</v>
      </c>
      <c r="M45" s="138">
        <v>40</v>
      </c>
      <c r="N45" s="138">
        <v>10</v>
      </c>
      <c r="O45" s="244"/>
      <c r="P45" s="244"/>
      <c r="Q45" s="244"/>
      <c r="R45" s="244"/>
      <c r="S45" s="244"/>
      <c r="T45" s="244"/>
      <c r="U45" s="244"/>
      <c r="V45" s="140"/>
      <c r="W45" s="249">
        <f t="shared" si="2"/>
        <v>615</v>
      </c>
    </row>
    <row r="46" spans="1:23" s="252" customFormat="1" ht="13.5" customHeight="1" x14ac:dyDescent="0.2">
      <c r="A46" s="462">
        <v>20</v>
      </c>
      <c r="B46" s="214" t="s">
        <v>433</v>
      </c>
      <c r="C46" s="476" t="s">
        <v>484</v>
      </c>
      <c r="D46" s="476">
        <v>545</v>
      </c>
      <c r="E46" s="474">
        <v>241620.71</v>
      </c>
      <c r="F46" s="232" t="s">
        <v>485</v>
      </c>
      <c r="G46" s="214" t="s">
        <v>430</v>
      </c>
      <c r="H46" s="119">
        <v>23016.36</v>
      </c>
      <c r="I46" s="119">
        <v>23016.36</v>
      </c>
      <c r="J46" s="119">
        <v>23016.36</v>
      </c>
      <c r="K46" s="119">
        <v>23016.36</v>
      </c>
      <c r="L46" s="119">
        <v>23016.36</v>
      </c>
      <c r="M46" s="119">
        <v>23016.36</v>
      </c>
      <c r="N46" s="119">
        <v>11457.09</v>
      </c>
      <c r="O46" s="119"/>
      <c r="P46" s="119"/>
      <c r="Q46" s="119"/>
      <c r="R46" s="119"/>
      <c r="S46" s="119"/>
      <c r="T46" s="245"/>
      <c r="U46" s="245"/>
      <c r="V46" s="119"/>
      <c r="W46" s="233">
        <f t="shared" si="2"/>
        <v>149555.25</v>
      </c>
    </row>
    <row r="47" spans="1:23" s="234" customFormat="1" x14ac:dyDescent="0.2">
      <c r="A47" s="463"/>
      <c r="B47" s="215" t="s">
        <v>486</v>
      </c>
      <c r="C47" s="477"/>
      <c r="D47" s="477"/>
      <c r="E47" s="475"/>
      <c r="F47" s="235" t="s">
        <v>487</v>
      </c>
      <c r="G47" s="115">
        <v>2.8800000000000002E-3</v>
      </c>
      <c r="H47" s="135">
        <v>550</v>
      </c>
      <c r="I47" s="135">
        <v>500</v>
      </c>
      <c r="J47" s="135">
        <v>410</v>
      </c>
      <c r="K47" s="135">
        <v>315</v>
      </c>
      <c r="L47" s="135">
        <v>220</v>
      </c>
      <c r="M47" s="135">
        <v>130</v>
      </c>
      <c r="N47" s="135">
        <v>35</v>
      </c>
      <c r="O47" s="135"/>
      <c r="P47" s="134"/>
      <c r="Q47" s="134"/>
      <c r="R47" s="134"/>
      <c r="S47" s="134"/>
      <c r="T47" s="246"/>
      <c r="U47" s="246"/>
      <c r="V47" s="134"/>
      <c r="W47" s="236">
        <f t="shared" si="2"/>
        <v>2160</v>
      </c>
    </row>
    <row r="48" spans="1:23" s="252" customFormat="1" ht="12.75" customHeight="1" x14ac:dyDescent="0.2">
      <c r="A48" s="462">
        <v>21</v>
      </c>
      <c r="B48" s="212" t="s">
        <v>433</v>
      </c>
      <c r="C48" s="484" t="s">
        <v>488</v>
      </c>
      <c r="D48" s="484">
        <v>546</v>
      </c>
      <c r="E48" s="482">
        <v>993544.59</v>
      </c>
      <c r="F48" s="247" t="s">
        <v>489</v>
      </c>
      <c r="G48" s="212" t="s">
        <v>430</v>
      </c>
      <c r="H48" s="117">
        <v>67262</v>
      </c>
      <c r="I48" s="117">
        <v>67262</v>
      </c>
      <c r="J48" s="117">
        <v>67262</v>
      </c>
      <c r="K48" s="117">
        <v>67262</v>
      </c>
      <c r="L48" s="117">
        <v>67262</v>
      </c>
      <c r="M48" s="117">
        <v>67262</v>
      </c>
      <c r="N48" s="117">
        <v>67262</v>
      </c>
      <c r="O48" s="117">
        <v>67262</v>
      </c>
      <c r="P48" s="117">
        <v>67262</v>
      </c>
      <c r="Q48" s="117">
        <v>67262</v>
      </c>
      <c r="R48" s="117">
        <v>67262</v>
      </c>
      <c r="S48" s="117">
        <v>50453.72</v>
      </c>
      <c r="T48" s="242"/>
      <c r="U48" s="242"/>
      <c r="V48" s="117"/>
      <c r="W48" s="248">
        <f t="shared" si="2"/>
        <v>790335.72</v>
      </c>
    </row>
    <row r="49" spans="1:23" s="234" customFormat="1" x14ac:dyDescent="0.2">
      <c r="A49" s="463"/>
      <c r="B49" s="213" t="s">
        <v>490</v>
      </c>
      <c r="C49" s="495"/>
      <c r="D49" s="485"/>
      <c r="E49" s="483"/>
      <c r="F49" s="243" t="s">
        <v>491</v>
      </c>
      <c r="G49" s="118">
        <v>2.8800000000000002E-3</v>
      </c>
      <c r="H49" s="138">
        <v>2935</v>
      </c>
      <c r="I49" s="138">
        <v>2895</v>
      </c>
      <c r="J49" s="138">
        <v>2620</v>
      </c>
      <c r="K49" s="138">
        <v>2355</v>
      </c>
      <c r="L49" s="138">
        <v>2075</v>
      </c>
      <c r="M49" s="138">
        <v>1800</v>
      </c>
      <c r="N49" s="138">
        <v>1530</v>
      </c>
      <c r="O49" s="138">
        <v>1260</v>
      </c>
      <c r="P49" s="138">
        <v>985</v>
      </c>
      <c r="Q49" s="138">
        <v>710</v>
      </c>
      <c r="R49" s="138">
        <v>440</v>
      </c>
      <c r="S49" s="138">
        <v>165</v>
      </c>
      <c r="T49" s="251"/>
      <c r="U49" s="251"/>
      <c r="V49" s="138"/>
      <c r="W49" s="249">
        <f t="shared" si="2"/>
        <v>19770</v>
      </c>
    </row>
    <row r="50" spans="1:23" s="252" customFormat="1" ht="12.75" customHeight="1" x14ac:dyDescent="0.2">
      <c r="A50" s="462">
        <v>22</v>
      </c>
      <c r="B50" s="214" t="s">
        <v>433</v>
      </c>
      <c r="C50" s="476" t="s">
        <v>492</v>
      </c>
      <c r="D50" s="476">
        <v>548</v>
      </c>
      <c r="E50" s="474">
        <v>337718.84</v>
      </c>
      <c r="F50" s="232" t="s">
        <v>493</v>
      </c>
      <c r="G50" s="214" t="s">
        <v>430</v>
      </c>
      <c r="H50" s="119">
        <v>31417</v>
      </c>
      <c r="I50" s="119">
        <v>31417</v>
      </c>
      <c r="J50" s="119">
        <v>31417</v>
      </c>
      <c r="K50" s="119">
        <v>31417</v>
      </c>
      <c r="L50" s="119">
        <v>31417</v>
      </c>
      <c r="M50" s="119">
        <v>31417</v>
      </c>
      <c r="N50" s="119">
        <v>23548.83</v>
      </c>
      <c r="O50" s="119"/>
      <c r="P50" s="119"/>
      <c r="Q50" s="119"/>
      <c r="R50" s="119"/>
      <c r="S50" s="119"/>
      <c r="T50" s="245"/>
      <c r="U50" s="245"/>
      <c r="V50" s="119"/>
      <c r="W50" s="233">
        <f t="shared" si="2"/>
        <v>212050.83000000002</v>
      </c>
    </row>
    <row r="51" spans="1:23" s="234" customFormat="1" x14ac:dyDescent="0.2">
      <c r="A51" s="463"/>
      <c r="B51" s="215" t="s">
        <v>494</v>
      </c>
      <c r="C51" s="477"/>
      <c r="D51" s="477"/>
      <c r="E51" s="475"/>
      <c r="F51" s="235" t="s">
        <v>495</v>
      </c>
      <c r="G51" s="115">
        <v>2.8800000000000002E-3</v>
      </c>
      <c r="H51" s="135">
        <v>780</v>
      </c>
      <c r="I51" s="135">
        <v>715</v>
      </c>
      <c r="J51" s="135">
        <v>590</v>
      </c>
      <c r="K51" s="135">
        <v>460</v>
      </c>
      <c r="L51" s="135">
        <v>335</v>
      </c>
      <c r="M51" s="135">
        <v>205</v>
      </c>
      <c r="N51" s="135">
        <v>80</v>
      </c>
      <c r="O51" s="134"/>
      <c r="P51" s="246"/>
      <c r="Q51" s="246"/>
      <c r="R51" s="246"/>
      <c r="S51" s="246"/>
      <c r="T51" s="246"/>
      <c r="U51" s="246"/>
      <c r="V51" s="134"/>
      <c r="W51" s="236">
        <f t="shared" si="2"/>
        <v>3165</v>
      </c>
    </row>
    <row r="52" spans="1:23" s="252" customFormat="1" ht="12.75" customHeight="1" x14ac:dyDescent="0.2">
      <c r="A52" s="462">
        <v>23</v>
      </c>
      <c r="B52" s="212" t="s">
        <v>433</v>
      </c>
      <c r="C52" s="484" t="s">
        <v>496</v>
      </c>
      <c r="D52" s="484">
        <v>547</v>
      </c>
      <c r="E52" s="482">
        <v>452006.32</v>
      </c>
      <c r="F52" s="247" t="s">
        <v>493</v>
      </c>
      <c r="G52" s="212" t="s">
        <v>430</v>
      </c>
      <c r="H52" s="117">
        <v>42048.72</v>
      </c>
      <c r="I52" s="117">
        <v>42048.72</v>
      </c>
      <c r="J52" s="117">
        <v>42048.72</v>
      </c>
      <c r="K52" s="117">
        <v>42048.72</v>
      </c>
      <c r="L52" s="117">
        <v>42048.72</v>
      </c>
      <c r="M52" s="117">
        <v>42048.72</v>
      </c>
      <c r="N52" s="117">
        <v>31519.13</v>
      </c>
      <c r="O52" s="117"/>
      <c r="P52" s="242"/>
      <c r="Q52" s="242"/>
      <c r="R52" s="242"/>
      <c r="S52" s="242"/>
      <c r="T52" s="242"/>
      <c r="U52" s="242"/>
      <c r="V52" s="117"/>
      <c r="W52" s="248">
        <f t="shared" si="2"/>
        <v>283811.45</v>
      </c>
    </row>
    <row r="53" spans="1:23" s="234" customFormat="1" x14ac:dyDescent="0.2">
      <c r="A53" s="463"/>
      <c r="B53" s="213" t="s">
        <v>497</v>
      </c>
      <c r="C53" s="485"/>
      <c r="D53" s="485"/>
      <c r="E53" s="483"/>
      <c r="F53" s="243" t="s">
        <v>481</v>
      </c>
      <c r="G53" s="118">
        <v>2.8800000000000002E-3</v>
      </c>
      <c r="H53" s="138">
        <v>1045</v>
      </c>
      <c r="I53" s="138">
        <v>955</v>
      </c>
      <c r="J53" s="138">
        <v>785</v>
      </c>
      <c r="K53" s="138">
        <v>615</v>
      </c>
      <c r="L53" s="138">
        <v>445</v>
      </c>
      <c r="M53" s="138">
        <v>275</v>
      </c>
      <c r="N53" s="138">
        <v>105</v>
      </c>
      <c r="O53" s="251"/>
      <c r="P53" s="244"/>
      <c r="Q53" s="244"/>
      <c r="R53" s="244"/>
      <c r="S53" s="244"/>
      <c r="T53" s="244"/>
      <c r="U53" s="244"/>
      <c r="V53" s="140"/>
      <c r="W53" s="249">
        <f t="shared" si="2"/>
        <v>4225</v>
      </c>
    </row>
    <row r="54" spans="1:23" s="252" customFormat="1" ht="12.75" customHeight="1" x14ac:dyDescent="0.2">
      <c r="A54" s="462">
        <v>24</v>
      </c>
      <c r="B54" s="214" t="s">
        <v>433</v>
      </c>
      <c r="C54" s="476" t="s">
        <v>498</v>
      </c>
      <c r="D54" s="476">
        <v>549</v>
      </c>
      <c r="E54" s="474">
        <v>403086.24</v>
      </c>
      <c r="F54" s="232" t="s">
        <v>499</v>
      </c>
      <c r="G54" s="214" t="s">
        <v>430</v>
      </c>
      <c r="H54" s="119">
        <v>38394.76</v>
      </c>
      <c r="I54" s="119">
        <v>38394.76</v>
      </c>
      <c r="J54" s="119">
        <v>38394.76</v>
      </c>
      <c r="K54" s="119">
        <v>38394.76</v>
      </c>
      <c r="L54" s="119">
        <v>38394.76</v>
      </c>
      <c r="M54" s="119">
        <v>38394.76</v>
      </c>
      <c r="N54" s="119">
        <v>19138.62</v>
      </c>
      <c r="O54" s="245"/>
      <c r="P54" s="245"/>
      <c r="Q54" s="245"/>
      <c r="R54" s="245"/>
      <c r="S54" s="245"/>
      <c r="T54" s="245"/>
      <c r="U54" s="245"/>
      <c r="V54" s="119"/>
      <c r="W54" s="233">
        <f t="shared" si="2"/>
        <v>249507.18000000002</v>
      </c>
    </row>
    <row r="55" spans="1:23" s="234" customFormat="1" x14ac:dyDescent="0.2">
      <c r="A55" s="463"/>
      <c r="B55" s="215" t="s">
        <v>500</v>
      </c>
      <c r="C55" s="477"/>
      <c r="D55" s="477"/>
      <c r="E55" s="475"/>
      <c r="F55" s="235" t="s">
        <v>481</v>
      </c>
      <c r="G55" s="115">
        <v>2.8800000000000002E-3</v>
      </c>
      <c r="H55" s="135">
        <v>915</v>
      </c>
      <c r="I55" s="135">
        <v>835</v>
      </c>
      <c r="J55" s="135">
        <v>680</v>
      </c>
      <c r="K55" s="135">
        <v>525</v>
      </c>
      <c r="L55" s="135">
        <v>370</v>
      </c>
      <c r="M55" s="135">
        <v>210</v>
      </c>
      <c r="N55" s="135">
        <v>55</v>
      </c>
      <c r="O55" s="246"/>
      <c r="P55" s="246"/>
      <c r="Q55" s="246"/>
      <c r="R55" s="246"/>
      <c r="S55" s="246"/>
      <c r="T55" s="246"/>
      <c r="U55" s="246"/>
      <c r="V55" s="134"/>
      <c r="W55" s="236">
        <f t="shared" si="2"/>
        <v>3590</v>
      </c>
    </row>
    <row r="56" spans="1:23" s="252" customFormat="1" ht="12.75" customHeight="1" x14ac:dyDescent="0.2">
      <c r="A56" s="462">
        <v>25</v>
      </c>
      <c r="B56" s="214" t="s">
        <v>433</v>
      </c>
      <c r="C56" s="476" t="s">
        <v>501</v>
      </c>
      <c r="D56" s="476">
        <v>557</v>
      </c>
      <c r="E56" s="482">
        <v>359487.14</v>
      </c>
      <c r="F56" s="247" t="s">
        <v>502</v>
      </c>
      <c r="G56" s="212" t="s">
        <v>430</v>
      </c>
      <c r="H56" s="117">
        <v>34240</v>
      </c>
      <c r="I56" s="117">
        <v>34240</v>
      </c>
      <c r="J56" s="117">
        <v>34240</v>
      </c>
      <c r="K56" s="117">
        <v>34240</v>
      </c>
      <c r="L56" s="117">
        <v>34240</v>
      </c>
      <c r="M56" s="117">
        <v>34240</v>
      </c>
      <c r="N56" s="117">
        <v>17087.150000000001</v>
      </c>
      <c r="O56" s="242"/>
      <c r="P56" s="242"/>
      <c r="Q56" s="242"/>
      <c r="R56" s="242"/>
      <c r="S56" s="242"/>
      <c r="T56" s="242"/>
      <c r="U56" s="242"/>
      <c r="V56" s="117"/>
      <c r="W56" s="233">
        <f t="shared" si="2"/>
        <v>222527.15</v>
      </c>
    </row>
    <row r="57" spans="1:23" s="234" customFormat="1" x14ac:dyDescent="0.2">
      <c r="A57" s="463"/>
      <c r="B57" s="215" t="s">
        <v>503</v>
      </c>
      <c r="C57" s="477"/>
      <c r="D57" s="477"/>
      <c r="E57" s="483"/>
      <c r="F57" s="243" t="s">
        <v>481</v>
      </c>
      <c r="G57" s="118">
        <v>2.8800000000000002E-3</v>
      </c>
      <c r="H57" s="138">
        <v>820</v>
      </c>
      <c r="I57" s="138">
        <v>745</v>
      </c>
      <c r="J57" s="138">
        <v>605</v>
      </c>
      <c r="K57" s="138">
        <v>470</v>
      </c>
      <c r="L57" s="138">
        <v>330</v>
      </c>
      <c r="M57" s="138">
        <v>190</v>
      </c>
      <c r="N57" s="138">
        <v>50</v>
      </c>
      <c r="O57" s="140"/>
      <c r="P57" s="140"/>
      <c r="Q57" s="244"/>
      <c r="R57" s="244"/>
      <c r="S57" s="244"/>
      <c r="T57" s="244"/>
      <c r="U57" s="244"/>
      <c r="V57" s="140"/>
      <c r="W57" s="236">
        <f t="shared" si="2"/>
        <v>3210</v>
      </c>
    </row>
    <row r="58" spans="1:23" s="234" customFormat="1" ht="12.75" customHeight="1" x14ac:dyDescent="0.2">
      <c r="A58" s="462">
        <v>26</v>
      </c>
      <c r="B58" s="214" t="s">
        <v>433</v>
      </c>
      <c r="C58" s="476" t="s">
        <v>484</v>
      </c>
      <c r="D58" s="476">
        <v>551</v>
      </c>
      <c r="E58" s="493">
        <v>250209.16</v>
      </c>
      <c r="F58" s="253" t="s">
        <v>504</v>
      </c>
      <c r="G58" s="214" t="s">
        <v>430</v>
      </c>
      <c r="H58" s="119">
        <v>22242.32</v>
      </c>
      <c r="I58" s="119">
        <v>22242.32</v>
      </c>
      <c r="J58" s="119">
        <v>22242.32</v>
      </c>
      <c r="K58" s="119">
        <v>22242.32</v>
      </c>
      <c r="L58" s="119">
        <v>22242.32</v>
      </c>
      <c r="M58" s="119">
        <v>22242.32</v>
      </c>
      <c r="N58" s="119">
        <v>22242.32</v>
      </c>
      <c r="O58" s="119">
        <v>5543.63</v>
      </c>
      <c r="P58" s="119"/>
      <c r="Q58" s="245"/>
      <c r="R58" s="245"/>
      <c r="S58" s="245"/>
      <c r="T58" s="245"/>
      <c r="U58" s="245"/>
      <c r="V58" s="119"/>
      <c r="W58" s="233">
        <f t="shared" si="2"/>
        <v>161239.87000000002</v>
      </c>
    </row>
    <row r="59" spans="1:23" s="234" customFormat="1" x14ac:dyDescent="0.2">
      <c r="A59" s="463"/>
      <c r="B59" s="215" t="s">
        <v>505</v>
      </c>
      <c r="C59" s="477"/>
      <c r="D59" s="477"/>
      <c r="E59" s="494"/>
      <c r="F59" s="254" t="s">
        <v>506</v>
      </c>
      <c r="G59" s="115">
        <v>2.8300000000000001E-3</v>
      </c>
      <c r="H59" s="135">
        <v>595</v>
      </c>
      <c r="I59" s="135">
        <v>550</v>
      </c>
      <c r="J59" s="135">
        <v>460</v>
      </c>
      <c r="K59" s="135">
        <v>375</v>
      </c>
      <c r="L59" s="135">
        <v>280</v>
      </c>
      <c r="M59" s="135">
        <v>190</v>
      </c>
      <c r="N59" s="135">
        <v>100</v>
      </c>
      <c r="O59" s="135">
        <v>20</v>
      </c>
      <c r="P59" s="246"/>
      <c r="Q59" s="246"/>
      <c r="R59" s="246"/>
      <c r="S59" s="246"/>
      <c r="T59" s="246"/>
      <c r="U59" s="246"/>
      <c r="V59" s="134"/>
      <c r="W59" s="236">
        <f t="shared" si="2"/>
        <v>2570</v>
      </c>
    </row>
    <row r="60" spans="1:23" s="234" customFormat="1" ht="12.75" customHeight="1" x14ac:dyDescent="0.2">
      <c r="A60" s="462">
        <v>27</v>
      </c>
      <c r="B60" s="214" t="s">
        <v>433</v>
      </c>
      <c r="C60" s="476" t="s">
        <v>478</v>
      </c>
      <c r="D60" s="476">
        <v>550</v>
      </c>
      <c r="E60" s="482">
        <v>76266.03</v>
      </c>
      <c r="F60" s="247" t="s">
        <v>504</v>
      </c>
      <c r="G60" s="212" t="s">
        <v>430</v>
      </c>
      <c r="H60" s="117">
        <v>6784.24</v>
      </c>
      <c r="I60" s="117">
        <v>6784.24</v>
      </c>
      <c r="J60" s="117">
        <v>6784.24</v>
      </c>
      <c r="K60" s="117">
        <v>6784.24</v>
      </c>
      <c r="L60" s="117">
        <v>6784.24</v>
      </c>
      <c r="M60" s="117">
        <v>6784.24</v>
      </c>
      <c r="N60" s="117">
        <v>6784.24</v>
      </c>
      <c r="O60" s="117">
        <v>1639.38</v>
      </c>
      <c r="P60" s="242"/>
      <c r="Q60" s="242"/>
      <c r="R60" s="242"/>
      <c r="S60" s="242"/>
      <c r="T60" s="242"/>
      <c r="U60" s="242"/>
      <c r="V60" s="117"/>
      <c r="W60" s="233">
        <f t="shared" si="2"/>
        <v>49129.05999999999</v>
      </c>
    </row>
    <row r="61" spans="1:23" s="234" customFormat="1" x14ac:dyDescent="0.2">
      <c r="A61" s="463"/>
      <c r="B61" s="215" t="s">
        <v>507</v>
      </c>
      <c r="C61" s="477"/>
      <c r="D61" s="477"/>
      <c r="E61" s="483"/>
      <c r="F61" s="243" t="s">
        <v>506</v>
      </c>
      <c r="G61" s="118">
        <v>2.8300000000000001E-3</v>
      </c>
      <c r="H61" s="138">
        <v>180</v>
      </c>
      <c r="I61" s="138">
        <v>170</v>
      </c>
      <c r="J61" s="138">
        <v>140</v>
      </c>
      <c r="K61" s="138">
        <v>115</v>
      </c>
      <c r="L61" s="138">
        <v>85</v>
      </c>
      <c r="M61" s="138">
        <v>60</v>
      </c>
      <c r="N61" s="138">
        <v>30</v>
      </c>
      <c r="O61" s="138">
        <v>5</v>
      </c>
      <c r="P61" s="244"/>
      <c r="Q61" s="244"/>
      <c r="R61" s="244"/>
      <c r="S61" s="244"/>
      <c r="T61" s="244"/>
      <c r="U61" s="244"/>
      <c r="V61" s="140"/>
      <c r="W61" s="236">
        <f t="shared" si="2"/>
        <v>785</v>
      </c>
    </row>
    <row r="62" spans="1:23" s="234" customFormat="1" ht="12.75" customHeight="1" x14ac:dyDescent="0.2">
      <c r="A62" s="462">
        <v>28</v>
      </c>
      <c r="B62" s="214" t="s">
        <v>433</v>
      </c>
      <c r="C62" s="476" t="s">
        <v>508</v>
      </c>
      <c r="D62" s="476">
        <v>552</v>
      </c>
      <c r="E62" s="474">
        <v>158629.16</v>
      </c>
      <c r="F62" s="232" t="s">
        <v>509</v>
      </c>
      <c r="G62" s="214" t="s">
        <v>430</v>
      </c>
      <c r="H62" s="119">
        <v>14103.52</v>
      </c>
      <c r="I62" s="119">
        <v>14103.52</v>
      </c>
      <c r="J62" s="119">
        <v>14103.52</v>
      </c>
      <c r="K62" s="119">
        <v>14103.52</v>
      </c>
      <c r="L62" s="119">
        <v>14103.52</v>
      </c>
      <c r="M62" s="119">
        <v>14103.52</v>
      </c>
      <c r="N62" s="119">
        <v>14103.52</v>
      </c>
      <c r="O62" s="119">
        <v>3490.46</v>
      </c>
      <c r="P62" s="245"/>
      <c r="Q62" s="245"/>
      <c r="R62" s="245"/>
      <c r="S62" s="245"/>
      <c r="T62" s="245"/>
      <c r="U62" s="245"/>
      <c r="V62" s="119"/>
      <c r="W62" s="233">
        <f t="shared" si="2"/>
        <v>102215.10000000002</v>
      </c>
    </row>
    <row r="63" spans="1:23" s="234" customFormat="1" x14ac:dyDescent="0.2">
      <c r="A63" s="463"/>
      <c r="B63" s="215" t="s">
        <v>510</v>
      </c>
      <c r="C63" s="477"/>
      <c r="D63" s="477"/>
      <c r="E63" s="475"/>
      <c r="F63" s="235" t="s">
        <v>506</v>
      </c>
      <c r="G63" s="115">
        <v>2.5000000000000001E-3</v>
      </c>
      <c r="H63" s="135">
        <v>290</v>
      </c>
      <c r="I63" s="135">
        <v>350</v>
      </c>
      <c r="J63" s="135">
        <v>295</v>
      </c>
      <c r="K63" s="135">
        <v>235</v>
      </c>
      <c r="L63" s="135">
        <v>180</v>
      </c>
      <c r="M63" s="135">
        <v>120</v>
      </c>
      <c r="N63" s="135">
        <v>65</v>
      </c>
      <c r="O63" s="135">
        <v>10</v>
      </c>
      <c r="P63" s="246"/>
      <c r="Q63" s="246"/>
      <c r="R63" s="246"/>
      <c r="S63" s="246"/>
      <c r="T63" s="246"/>
      <c r="U63" s="246"/>
      <c r="V63" s="134"/>
      <c r="W63" s="236">
        <f t="shared" si="2"/>
        <v>1545</v>
      </c>
    </row>
    <row r="64" spans="1:23" s="234" customFormat="1" ht="12.75" customHeight="1" x14ac:dyDescent="0.2">
      <c r="A64" s="462">
        <v>29</v>
      </c>
      <c r="B64" s="212" t="s">
        <v>433</v>
      </c>
      <c r="C64" s="484" t="s">
        <v>511</v>
      </c>
      <c r="D64" s="484">
        <v>553</v>
      </c>
      <c r="E64" s="482">
        <v>107926.42</v>
      </c>
      <c r="F64" s="247" t="s">
        <v>512</v>
      </c>
      <c r="G64" s="212" t="s">
        <v>430</v>
      </c>
      <c r="H64" s="117">
        <v>9595.84</v>
      </c>
      <c r="I64" s="117">
        <v>9595.84</v>
      </c>
      <c r="J64" s="117">
        <v>9595.84</v>
      </c>
      <c r="K64" s="117">
        <v>9595.84</v>
      </c>
      <c r="L64" s="117">
        <v>9595.84</v>
      </c>
      <c r="M64" s="117">
        <v>9595.84</v>
      </c>
      <c r="N64" s="117">
        <v>9595.84</v>
      </c>
      <c r="O64" s="117">
        <v>2372.17</v>
      </c>
      <c r="P64" s="117"/>
      <c r="Q64" s="242"/>
      <c r="R64" s="242"/>
      <c r="S64" s="242"/>
      <c r="T64" s="242"/>
      <c r="U64" s="242"/>
      <c r="V64" s="117"/>
      <c r="W64" s="248">
        <f t="shared" si="2"/>
        <v>69543.049999999988</v>
      </c>
    </row>
    <row r="65" spans="1:23" s="234" customFormat="1" x14ac:dyDescent="0.2">
      <c r="A65" s="463"/>
      <c r="B65" s="213" t="s">
        <v>513</v>
      </c>
      <c r="C65" s="485"/>
      <c r="D65" s="485"/>
      <c r="E65" s="483"/>
      <c r="F65" s="243" t="s">
        <v>506</v>
      </c>
      <c r="G65" s="118">
        <v>2.5000000000000001E-3</v>
      </c>
      <c r="H65" s="138">
        <v>200</v>
      </c>
      <c r="I65" s="138">
        <v>240</v>
      </c>
      <c r="J65" s="138">
        <v>200</v>
      </c>
      <c r="K65" s="138">
        <v>160</v>
      </c>
      <c r="L65" s="138">
        <v>125</v>
      </c>
      <c r="M65" s="138">
        <v>85</v>
      </c>
      <c r="N65" s="138">
        <v>45</v>
      </c>
      <c r="O65" s="138">
        <v>10</v>
      </c>
      <c r="P65" s="140"/>
      <c r="Q65" s="244"/>
      <c r="R65" s="244"/>
      <c r="S65" s="244"/>
      <c r="T65" s="244"/>
      <c r="U65" s="244"/>
      <c r="V65" s="140"/>
      <c r="W65" s="249">
        <f t="shared" si="2"/>
        <v>1065</v>
      </c>
    </row>
    <row r="66" spans="1:23" s="234" customFormat="1" ht="12.75" customHeight="1" x14ac:dyDescent="0.2">
      <c r="A66" s="462">
        <v>30</v>
      </c>
      <c r="B66" s="214" t="s">
        <v>433</v>
      </c>
      <c r="C66" s="476" t="s">
        <v>514</v>
      </c>
      <c r="D66" s="476">
        <v>558</v>
      </c>
      <c r="E66" s="474">
        <v>296887.89</v>
      </c>
      <c r="F66" s="237" t="s">
        <v>515</v>
      </c>
      <c r="G66" s="214" t="s">
        <v>430</v>
      </c>
      <c r="H66" s="119">
        <v>26391.439999999999</v>
      </c>
      <c r="I66" s="119">
        <v>26391.439999999999</v>
      </c>
      <c r="J66" s="119">
        <v>26391.439999999999</v>
      </c>
      <c r="K66" s="119">
        <v>26391.439999999999</v>
      </c>
      <c r="L66" s="119">
        <v>26391.439999999999</v>
      </c>
      <c r="M66" s="119">
        <v>26391.439999999999</v>
      </c>
      <c r="N66" s="119">
        <v>26391.439999999999</v>
      </c>
      <c r="O66" s="119">
        <v>6582.07</v>
      </c>
      <c r="P66" s="245"/>
      <c r="Q66" s="245"/>
      <c r="R66" s="245"/>
      <c r="S66" s="245"/>
      <c r="T66" s="245"/>
      <c r="U66" s="245"/>
      <c r="V66" s="119"/>
      <c r="W66" s="233">
        <f t="shared" si="2"/>
        <v>191322.15</v>
      </c>
    </row>
    <row r="67" spans="1:23" s="234" customFormat="1" x14ac:dyDescent="0.2">
      <c r="A67" s="463"/>
      <c r="B67" s="215" t="s">
        <v>516</v>
      </c>
      <c r="C67" s="477"/>
      <c r="D67" s="477"/>
      <c r="E67" s="475"/>
      <c r="F67" s="238">
        <v>45371</v>
      </c>
      <c r="G67" s="115">
        <v>2.5000000000000001E-3</v>
      </c>
      <c r="H67" s="135">
        <v>545</v>
      </c>
      <c r="I67" s="135">
        <v>655</v>
      </c>
      <c r="J67" s="135">
        <v>550</v>
      </c>
      <c r="K67" s="135">
        <v>440</v>
      </c>
      <c r="L67" s="135">
        <v>335</v>
      </c>
      <c r="M67" s="135">
        <v>225</v>
      </c>
      <c r="N67" s="135">
        <v>120</v>
      </c>
      <c r="O67" s="135">
        <v>20</v>
      </c>
      <c r="P67" s="246"/>
      <c r="Q67" s="246"/>
      <c r="R67" s="246"/>
      <c r="S67" s="246"/>
      <c r="T67" s="246"/>
      <c r="U67" s="246"/>
      <c r="V67" s="134"/>
      <c r="W67" s="236">
        <f t="shared" si="2"/>
        <v>2890</v>
      </c>
    </row>
    <row r="68" spans="1:23" s="234" customFormat="1" ht="12.75" customHeight="1" x14ac:dyDescent="0.2">
      <c r="A68" s="462">
        <v>31</v>
      </c>
      <c r="B68" s="212" t="s">
        <v>433</v>
      </c>
      <c r="C68" s="484" t="s">
        <v>498</v>
      </c>
      <c r="D68" s="484">
        <v>554</v>
      </c>
      <c r="E68" s="482">
        <v>369101.98</v>
      </c>
      <c r="F68" s="241" t="s">
        <v>517</v>
      </c>
      <c r="G68" s="212" t="s">
        <v>430</v>
      </c>
      <c r="H68" s="117">
        <v>32811.440000000002</v>
      </c>
      <c r="I68" s="117">
        <v>32811.440000000002</v>
      </c>
      <c r="J68" s="117">
        <v>32811.440000000002</v>
      </c>
      <c r="K68" s="117">
        <v>32811.440000000002</v>
      </c>
      <c r="L68" s="117">
        <v>32811.440000000002</v>
      </c>
      <c r="M68" s="117">
        <v>32811.440000000002</v>
      </c>
      <c r="N68" s="117">
        <v>32811.440000000002</v>
      </c>
      <c r="O68" s="117">
        <v>8176.16</v>
      </c>
      <c r="P68" s="242"/>
      <c r="Q68" s="242"/>
      <c r="R68" s="242"/>
      <c r="S68" s="242"/>
      <c r="T68" s="242"/>
      <c r="U68" s="242"/>
      <c r="V68" s="117"/>
      <c r="W68" s="248">
        <f t="shared" si="2"/>
        <v>237856.24000000002</v>
      </c>
    </row>
    <row r="69" spans="1:23" s="234" customFormat="1" x14ac:dyDescent="0.2">
      <c r="A69" s="463"/>
      <c r="B69" s="213" t="s">
        <v>518</v>
      </c>
      <c r="C69" s="485"/>
      <c r="D69" s="485"/>
      <c r="E69" s="483"/>
      <c r="F69" s="255">
        <v>45371</v>
      </c>
      <c r="G69" s="118">
        <v>2.5000000000000001E-3</v>
      </c>
      <c r="H69" s="138">
        <v>675</v>
      </c>
      <c r="I69" s="138">
        <v>815</v>
      </c>
      <c r="J69" s="138">
        <v>680</v>
      </c>
      <c r="K69" s="138">
        <v>550</v>
      </c>
      <c r="L69" s="138">
        <v>415</v>
      </c>
      <c r="M69" s="138">
        <v>280</v>
      </c>
      <c r="N69" s="138">
        <v>150</v>
      </c>
      <c r="O69" s="138">
        <v>25</v>
      </c>
      <c r="P69" s="244"/>
      <c r="Q69" s="244"/>
      <c r="R69" s="244"/>
      <c r="S69" s="244"/>
      <c r="T69" s="244"/>
      <c r="U69" s="244"/>
      <c r="V69" s="140"/>
      <c r="W69" s="249">
        <f t="shared" si="2"/>
        <v>3590</v>
      </c>
    </row>
    <row r="70" spans="1:23" s="234" customFormat="1" ht="12.75" customHeight="1" x14ac:dyDescent="0.2">
      <c r="A70" s="462">
        <v>32</v>
      </c>
      <c r="B70" s="214" t="s">
        <v>433</v>
      </c>
      <c r="C70" s="476" t="s">
        <v>519</v>
      </c>
      <c r="D70" s="476">
        <v>555</v>
      </c>
      <c r="E70" s="474">
        <v>560799.54</v>
      </c>
      <c r="F70" s="237" t="s">
        <v>517</v>
      </c>
      <c r="G70" s="214" t="s">
        <v>430</v>
      </c>
      <c r="H70" s="119">
        <v>49851.72</v>
      </c>
      <c r="I70" s="119">
        <v>49851.72</v>
      </c>
      <c r="J70" s="119">
        <v>49851.72</v>
      </c>
      <c r="K70" s="119">
        <v>49851.72</v>
      </c>
      <c r="L70" s="119">
        <v>49851.72</v>
      </c>
      <c r="M70" s="119">
        <v>49851.72</v>
      </c>
      <c r="N70" s="119">
        <v>49851.72</v>
      </c>
      <c r="O70" s="119">
        <v>12430.6</v>
      </c>
      <c r="P70" s="245"/>
      <c r="Q70" s="245"/>
      <c r="R70" s="245"/>
      <c r="S70" s="245"/>
      <c r="T70" s="245"/>
      <c r="U70" s="245"/>
      <c r="V70" s="119"/>
      <c r="W70" s="233">
        <f t="shared" si="2"/>
        <v>361392.64000000001</v>
      </c>
    </row>
    <row r="71" spans="1:23" s="234" customFormat="1" x14ac:dyDescent="0.2">
      <c r="A71" s="463"/>
      <c r="B71" s="215" t="s">
        <v>520</v>
      </c>
      <c r="C71" s="477"/>
      <c r="D71" s="477"/>
      <c r="E71" s="475"/>
      <c r="F71" s="238">
        <v>45371</v>
      </c>
      <c r="G71" s="115">
        <v>2.5000000000000001E-3</v>
      </c>
      <c r="H71" s="135">
        <v>1030</v>
      </c>
      <c r="I71" s="135">
        <v>1235</v>
      </c>
      <c r="J71" s="135">
        <v>1035</v>
      </c>
      <c r="K71" s="135">
        <v>835</v>
      </c>
      <c r="L71" s="135">
        <v>630</v>
      </c>
      <c r="M71" s="135">
        <v>425</v>
      </c>
      <c r="N71" s="135">
        <v>225</v>
      </c>
      <c r="O71" s="135">
        <v>35</v>
      </c>
      <c r="P71" s="246"/>
      <c r="Q71" s="246"/>
      <c r="R71" s="246"/>
      <c r="S71" s="246"/>
      <c r="T71" s="246"/>
      <c r="U71" s="246"/>
      <c r="V71" s="134"/>
      <c r="W71" s="236">
        <f t="shared" si="2"/>
        <v>5450</v>
      </c>
    </row>
    <row r="72" spans="1:23" s="234" customFormat="1" ht="12.75" customHeight="1" x14ac:dyDescent="0.2">
      <c r="A72" s="462">
        <v>33</v>
      </c>
      <c r="B72" s="212" t="s">
        <v>433</v>
      </c>
      <c r="C72" s="484" t="s">
        <v>521</v>
      </c>
      <c r="D72" s="484">
        <v>568</v>
      </c>
      <c r="E72" s="482">
        <v>33093.08</v>
      </c>
      <c r="F72" s="247" t="s">
        <v>522</v>
      </c>
      <c r="G72" s="212" t="s">
        <v>430</v>
      </c>
      <c r="H72" s="117">
        <v>3153.08</v>
      </c>
      <c r="I72" s="117">
        <v>3153.08</v>
      </c>
      <c r="J72" s="117">
        <v>3153.08</v>
      </c>
      <c r="K72" s="117">
        <v>3153.08</v>
      </c>
      <c r="L72" s="117">
        <v>3153.08</v>
      </c>
      <c r="M72" s="117">
        <v>3153.08</v>
      </c>
      <c r="N72" s="117">
        <v>3153.08</v>
      </c>
      <c r="O72" s="117">
        <v>1562.28</v>
      </c>
      <c r="P72" s="256"/>
      <c r="Q72" s="242"/>
      <c r="R72" s="242"/>
      <c r="S72" s="242"/>
      <c r="T72" s="242"/>
      <c r="U72" s="242"/>
      <c r="V72" s="117"/>
      <c r="W72" s="248">
        <f t="shared" ref="W72:W135" si="3">SUM(H72:V72)</f>
        <v>23633.839999999997</v>
      </c>
    </row>
    <row r="73" spans="1:23" s="234" customFormat="1" x14ac:dyDescent="0.2">
      <c r="A73" s="463"/>
      <c r="B73" s="213" t="s">
        <v>523</v>
      </c>
      <c r="C73" s="485"/>
      <c r="D73" s="485"/>
      <c r="E73" s="483"/>
      <c r="F73" s="243" t="s">
        <v>524</v>
      </c>
      <c r="G73" s="118">
        <v>2.5000000000000001E-3</v>
      </c>
      <c r="H73" s="138">
        <v>60</v>
      </c>
      <c r="I73" s="138">
        <v>85</v>
      </c>
      <c r="J73" s="138">
        <v>70</v>
      </c>
      <c r="K73" s="138">
        <v>60</v>
      </c>
      <c r="L73" s="138">
        <v>45</v>
      </c>
      <c r="M73" s="138">
        <v>30</v>
      </c>
      <c r="N73" s="138">
        <v>20</v>
      </c>
      <c r="O73" s="138">
        <v>5</v>
      </c>
      <c r="P73" s="257"/>
      <c r="Q73" s="244"/>
      <c r="R73" s="244"/>
      <c r="S73" s="244"/>
      <c r="T73" s="244"/>
      <c r="U73" s="244"/>
      <c r="V73" s="140"/>
      <c r="W73" s="249">
        <f t="shared" si="3"/>
        <v>375</v>
      </c>
    </row>
    <row r="74" spans="1:23" s="234" customFormat="1" ht="12.75" customHeight="1" x14ac:dyDescent="0.2">
      <c r="A74" s="462">
        <v>34</v>
      </c>
      <c r="B74" s="214" t="s">
        <v>433</v>
      </c>
      <c r="C74" s="476" t="s">
        <v>525</v>
      </c>
      <c r="D74" s="476">
        <v>567</v>
      </c>
      <c r="E74" s="474">
        <v>313031.8</v>
      </c>
      <c r="F74" s="232" t="s">
        <v>522</v>
      </c>
      <c r="G74" s="120" t="s">
        <v>430</v>
      </c>
      <c r="H74" s="119">
        <v>27825.68</v>
      </c>
      <c r="I74" s="119">
        <v>27825.68</v>
      </c>
      <c r="J74" s="119">
        <v>27825.68</v>
      </c>
      <c r="K74" s="119">
        <v>27825.68</v>
      </c>
      <c r="L74" s="119">
        <v>27825.68</v>
      </c>
      <c r="M74" s="119">
        <v>27825.68</v>
      </c>
      <c r="N74" s="119">
        <v>27825.68</v>
      </c>
      <c r="O74" s="119">
        <v>20862.16</v>
      </c>
      <c r="P74" s="245"/>
      <c r="Q74" s="245"/>
      <c r="R74" s="245"/>
      <c r="S74" s="245"/>
      <c r="T74" s="245"/>
      <c r="U74" s="245"/>
      <c r="V74" s="119"/>
      <c r="W74" s="233">
        <f t="shared" si="3"/>
        <v>215641.91999999998</v>
      </c>
    </row>
    <row r="75" spans="1:23" s="234" customFormat="1" x14ac:dyDescent="0.2">
      <c r="A75" s="463"/>
      <c r="B75" s="215" t="s">
        <v>526</v>
      </c>
      <c r="C75" s="477"/>
      <c r="D75" s="477"/>
      <c r="E75" s="475"/>
      <c r="F75" s="235" t="s">
        <v>527</v>
      </c>
      <c r="G75" s="115">
        <v>2.8800000000000002E-3</v>
      </c>
      <c r="H75" s="135">
        <v>795</v>
      </c>
      <c r="I75" s="135">
        <v>745</v>
      </c>
      <c r="J75" s="135">
        <v>635</v>
      </c>
      <c r="K75" s="135">
        <v>525</v>
      </c>
      <c r="L75" s="135">
        <v>410</v>
      </c>
      <c r="M75" s="135">
        <v>295</v>
      </c>
      <c r="N75" s="135">
        <v>185</v>
      </c>
      <c r="O75" s="135">
        <v>70</v>
      </c>
      <c r="P75" s="246"/>
      <c r="Q75" s="246"/>
      <c r="R75" s="246"/>
      <c r="S75" s="246"/>
      <c r="T75" s="246"/>
      <c r="U75" s="246"/>
      <c r="V75" s="134"/>
      <c r="W75" s="236">
        <f t="shared" si="3"/>
        <v>3660</v>
      </c>
    </row>
    <row r="76" spans="1:23" s="234" customFormat="1" x14ac:dyDescent="0.2">
      <c r="A76" s="462">
        <v>35</v>
      </c>
      <c r="B76" s="212" t="s">
        <v>433</v>
      </c>
      <c r="C76" s="484" t="s">
        <v>519</v>
      </c>
      <c r="D76" s="484" t="s">
        <v>528</v>
      </c>
      <c r="E76" s="482">
        <v>3304011.86</v>
      </c>
      <c r="F76" s="247" t="s">
        <v>529</v>
      </c>
      <c r="G76" s="121" t="s">
        <v>430</v>
      </c>
      <c r="H76" s="117">
        <v>209685.76000000001</v>
      </c>
      <c r="I76" s="117">
        <v>209685.76000000001</v>
      </c>
      <c r="J76" s="117">
        <v>209685.76000000001</v>
      </c>
      <c r="K76" s="117">
        <v>209685.76000000001</v>
      </c>
      <c r="L76" s="117">
        <v>209685.76000000001</v>
      </c>
      <c r="M76" s="117">
        <v>209685.76000000001</v>
      </c>
      <c r="N76" s="117">
        <v>209685.76000000001</v>
      </c>
      <c r="O76" s="117">
        <v>209685.76000000001</v>
      </c>
      <c r="P76" s="117">
        <v>209685.76000000001</v>
      </c>
      <c r="Q76" s="117">
        <v>209685.76000000001</v>
      </c>
      <c r="R76" s="117">
        <v>209685.76000000001</v>
      </c>
      <c r="S76" s="117">
        <v>209685.76000000001</v>
      </c>
      <c r="T76" s="117">
        <v>157302.59</v>
      </c>
      <c r="U76" s="117"/>
      <c r="V76" s="117"/>
      <c r="W76" s="248">
        <f t="shared" si="3"/>
        <v>2673531.71</v>
      </c>
    </row>
    <row r="77" spans="1:23" s="234" customFormat="1" x14ac:dyDescent="0.2">
      <c r="A77" s="463"/>
      <c r="B77" s="213" t="s">
        <v>530</v>
      </c>
      <c r="C77" s="485"/>
      <c r="D77" s="485"/>
      <c r="E77" s="483"/>
      <c r="F77" s="243" t="s">
        <v>531</v>
      </c>
      <c r="G77" s="118">
        <v>2.8800000000000002E-3</v>
      </c>
      <c r="H77" s="138">
        <v>9935</v>
      </c>
      <c r="I77" s="138">
        <v>9865</v>
      </c>
      <c r="J77" s="138">
        <v>9015</v>
      </c>
      <c r="K77" s="138">
        <v>8185</v>
      </c>
      <c r="L77" s="138">
        <v>7315</v>
      </c>
      <c r="M77" s="138">
        <v>6460</v>
      </c>
      <c r="N77" s="138">
        <v>5610</v>
      </c>
      <c r="O77" s="138">
        <v>4775</v>
      </c>
      <c r="P77" s="138">
        <v>3910</v>
      </c>
      <c r="Q77" s="138">
        <v>3060</v>
      </c>
      <c r="R77" s="138">
        <v>2210</v>
      </c>
      <c r="S77" s="138">
        <v>1365</v>
      </c>
      <c r="T77" s="138">
        <v>510</v>
      </c>
      <c r="U77" s="138"/>
      <c r="V77" s="138"/>
      <c r="W77" s="249">
        <f t="shared" si="3"/>
        <v>72215</v>
      </c>
    </row>
    <row r="78" spans="1:23" s="234" customFormat="1" ht="12.75" customHeight="1" x14ac:dyDescent="0.2">
      <c r="A78" s="462">
        <v>36</v>
      </c>
      <c r="B78" s="214" t="s">
        <v>433</v>
      </c>
      <c r="C78" s="476" t="s">
        <v>482</v>
      </c>
      <c r="D78" s="476">
        <v>556</v>
      </c>
      <c r="E78" s="474">
        <v>115461.78</v>
      </c>
      <c r="F78" s="478" t="s">
        <v>532</v>
      </c>
      <c r="G78" s="120" t="s">
        <v>430</v>
      </c>
      <c r="H78" s="119">
        <v>10267.44</v>
      </c>
      <c r="I78" s="119">
        <v>10267.44</v>
      </c>
      <c r="J78" s="119">
        <v>10267.44</v>
      </c>
      <c r="K78" s="119">
        <v>10267.44</v>
      </c>
      <c r="L78" s="119">
        <v>10267.44</v>
      </c>
      <c r="M78" s="119">
        <v>10267.44</v>
      </c>
      <c r="N78" s="119">
        <v>10267.44</v>
      </c>
      <c r="O78" s="119">
        <v>2519.94</v>
      </c>
      <c r="P78" s="245"/>
      <c r="Q78" s="245"/>
      <c r="R78" s="245"/>
      <c r="S78" s="245"/>
      <c r="T78" s="245"/>
      <c r="U78" s="245"/>
      <c r="V78" s="119"/>
      <c r="W78" s="233">
        <f t="shared" si="3"/>
        <v>74392.02</v>
      </c>
    </row>
    <row r="79" spans="1:23" s="234" customFormat="1" x14ac:dyDescent="0.2">
      <c r="A79" s="463"/>
      <c r="B79" s="215" t="s">
        <v>533</v>
      </c>
      <c r="C79" s="477"/>
      <c r="D79" s="477"/>
      <c r="E79" s="475"/>
      <c r="F79" s="479"/>
      <c r="G79" s="115">
        <v>2.5000000000000001E-3</v>
      </c>
      <c r="H79" s="135">
        <v>215</v>
      </c>
      <c r="I79" s="135">
        <v>255</v>
      </c>
      <c r="J79" s="135">
        <v>215</v>
      </c>
      <c r="K79" s="135">
        <v>175</v>
      </c>
      <c r="L79" s="135">
        <v>130</v>
      </c>
      <c r="M79" s="135">
        <v>90</v>
      </c>
      <c r="N79" s="135">
        <v>50</v>
      </c>
      <c r="O79" s="135">
        <v>10</v>
      </c>
      <c r="P79" s="246"/>
      <c r="Q79" s="246"/>
      <c r="R79" s="246"/>
      <c r="S79" s="246"/>
      <c r="T79" s="246"/>
      <c r="U79" s="246"/>
      <c r="V79" s="134"/>
      <c r="W79" s="236">
        <f t="shared" si="3"/>
        <v>1140</v>
      </c>
    </row>
    <row r="80" spans="1:23" s="234" customFormat="1" ht="12.75" customHeight="1" x14ac:dyDescent="0.2">
      <c r="A80" s="462">
        <v>37</v>
      </c>
      <c r="B80" s="214" t="s">
        <v>433</v>
      </c>
      <c r="C80" s="476" t="s">
        <v>501</v>
      </c>
      <c r="D80" s="476">
        <v>560</v>
      </c>
      <c r="E80" s="474">
        <v>779949.97</v>
      </c>
      <c r="F80" s="478" t="s">
        <v>534</v>
      </c>
      <c r="G80" s="120" t="s">
        <v>430</v>
      </c>
      <c r="H80" s="119">
        <v>51052.639999999999</v>
      </c>
      <c r="I80" s="119">
        <v>51052.639999999999</v>
      </c>
      <c r="J80" s="119">
        <v>51052.639999999999</v>
      </c>
      <c r="K80" s="119">
        <v>51052.639999999999</v>
      </c>
      <c r="L80" s="119">
        <v>51052.639999999999</v>
      </c>
      <c r="M80" s="119">
        <v>51052.639999999999</v>
      </c>
      <c r="N80" s="119">
        <v>51052.639999999999</v>
      </c>
      <c r="O80" s="119">
        <v>51052.639999999999</v>
      </c>
      <c r="P80" s="119">
        <v>51052.639999999999</v>
      </c>
      <c r="Q80" s="119">
        <v>51052.639999999999</v>
      </c>
      <c r="R80" s="119">
        <v>51052.639999999999</v>
      </c>
      <c r="S80" s="119">
        <v>51052.639999999999</v>
      </c>
      <c r="T80" s="119">
        <v>12737.5</v>
      </c>
      <c r="U80" s="258"/>
      <c r="V80" s="119"/>
      <c r="W80" s="233">
        <f t="shared" si="3"/>
        <v>625369.18000000005</v>
      </c>
    </row>
    <row r="81" spans="1:23" s="234" customFormat="1" x14ac:dyDescent="0.2">
      <c r="A81" s="463"/>
      <c r="B81" s="215" t="s">
        <v>535</v>
      </c>
      <c r="C81" s="477"/>
      <c r="D81" s="477"/>
      <c r="E81" s="475"/>
      <c r="F81" s="479"/>
      <c r="G81" s="115">
        <v>2.5000000000000001E-3</v>
      </c>
      <c r="H81" s="135">
        <v>1795</v>
      </c>
      <c r="I81" s="135">
        <v>2300</v>
      </c>
      <c r="J81" s="135">
        <v>2095</v>
      </c>
      <c r="K81" s="135">
        <v>1890</v>
      </c>
      <c r="L81" s="135">
        <v>1680</v>
      </c>
      <c r="M81" s="135">
        <v>1470</v>
      </c>
      <c r="N81" s="135">
        <v>1265</v>
      </c>
      <c r="O81" s="135">
        <v>1060</v>
      </c>
      <c r="P81" s="135">
        <v>850</v>
      </c>
      <c r="Q81" s="135">
        <v>645</v>
      </c>
      <c r="R81" s="135">
        <v>435</v>
      </c>
      <c r="S81" s="135">
        <v>230</v>
      </c>
      <c r="T81" s="135">
        <v>40</v>
      </c>
      <c r="U81" s="259"/>
      <c r="V81" s="135"/>
      <c r="W81" s="236">
        <f t="shared" si="3"/>
        <v>15755</v>
      </c>
    </row>
    <row r="82" spans="1:23" s="234" customFormat="1" ht="12.75" customHeight="1" x14ac:dyDescent="0.2">
      <c r="A82" s="462">
        <v>38</v>
      </c>
      <c r="B82" s="214" t="s">
        <v>433</v>
      </c>
      <c r="C82" s="476" t="s">
        <v>536</v>
      </c>
      <c r="D82" s="476">
        <v>561</v>
      </c>
      <c r="E82" s="474">
        <v>238645.9</v>
      </c>
      <c r="F82" s="478" t="s">
        <v>537</v>
      </c>
      <c r="G82" s="120" t="s">
        <v>430</v>
      </c>
      <c r="H82" s="119">
        <v>21212.16</v>
      </c>
      <c r="I82" s="119">
        <v>21212.16</v>
      </c>
      <c r="J82" s="119">
        <v>21212.16</v>
      </c>
      <c r="K82" s="119">
        <v>21212.16</v>
      </c>
      <c r="L82" s="119">
        <v>21212.16</v>
      </c>
      <c r="M82" s="119">
        <v>21212.16</v>
      </c>
      <c r="N82" s="119">
        <v>21212.16</v>
      </c>
      <c r="O82" s="119">
        <v>5312.12</v>
      </c>
      <c r="P82" s="258"/>
      <c r="Q82" s="258"/>
      <c r="R82" s="245"/>
      <c r="S82" s="245"/>
      <c r="T82" s="245"/>
      <c r="U82" s="245"/>
      <c r="V82" s="119"/>
      <c r="W82" s="233">
        <f t="shared" si="3"/>
        <v>153797.24</v>
      </c>
    </row>
    <row r="83" spans="1:23" s="234" customFormat="1" x14ac:dyDescent="0.2">
      <c r="A83" s="463"/>
      <c r="B83" s="215" t="s">
        <v>538</v>
      </c>
      <c r="C83" s="477"/>
      <c r="D83" s="477"/>
      <c r="E83" s="475"/>
      <c r="F83" s="479"/>
      <c r="G83" s="115">
        <v>2.5000000000000001E-3</v>
      </c>
      <c r="H83" s="135">
        <v>440</v>
      </c>
      <c r="I83" s="135">
        <v>525</v>
      </c>
      <c r="J83" s="135">
        <v>440</v>
      </c>
      <c r="K83" s="135">
        <v>355</v>
      </c>
      <c r="L83" s="135">
        <v>270</v>
      </c>
      <c r="M83" s="135">
        <v>185</v>
      </c>
      <c r="N83" s="135">
        <v>95</v>
      </c>
      <c r="O83" s="135">
        <v>15</v>
      </c>
      <c r="P83" s="260"/>
      <c r="Q83" s="260"/>
      <c r="R83" s="246"/>
      <c r="S83" s="246"/>
      <c r="T83" s="246"/>
      <c r="U83" s="246"/>
      <c r="V83" s="134"/>
      <c r="W83" s="236">
        <f t="shared" si="3"/>
        <v>2325</v>
      </c>
    </row>
    <row r="84" spans="1:23" s="234" customFormat="1" ht="12.75" customHeight="1" x14ac:dyDescent="0.2">
      <c r="A84" s="462">
        <v>39</v>
      </c>
      <c r="B84" s="212" t="s">
        <v>433</v>
      </c>
      <c r="C84" s="484" t="s">
        <v>492</v>
      </c>
      <c r="D84" s="484">
        <v>559</v>
      </c>
      <c r="E84" s="482">
        <v>600458.34</v>
      </c>
      <c r="F84" s="486" t="s">
        <v>539</v>
      </c>
      <c r="G84" s="121" t="s">
        <v>430</v>
      </c>
      <c r="H84" s="117">
        <v>39282.639999999999</v>
      </c>
      <c r="I84" s="117">
        <v>39282.639999999999</v>
      </c>
      <c r="J84" s="117">
        <v>39282.639999999999</v>
      </c>
      <c r="K84" s="117">
        <v>39282.639999999999</v>
      </c>
      <c r="L84" s="117">
        <v>39282.639999999999</v>
      </c>
      <c r="M84" s="117">
        <v>39282.639999999999</v>
      </c>
      <c r="N84" s="117">
        <v>39282.639999999999</v>
      </c>
      <c r="O84" s="117">
        <v>39282.639999999999</v>
      </c>
      <c r="P84" s="117">
        <v>39282.639999999999</v>
      </c>
      <c r="Q84" s="117">
        <v>39282.639999999999</v>
      </c>
      <c r="R84" s="117">
        <v>39282.639999999999</v>
      </c>
      <c r="S84" s="117">
        <v>39282.400000000001</v>
      </c>
      <c r="T84" s="117">
        <v>9795.8799999999992</v>
      </c>
      <c r="U84" s="117"/>
      <c r="V84" s="117"/>
      <c r="W84" s="248">
        <f t="shared" si="3"/>
        <v>481187.32000000012</v>
      </c>
    </row>
    <row r="85" spans="1:23" s="234" customFormat="1" x14ac:dyDescent="0.2">
      <c r="A85" s="463"/>
      <c r="B85" s="213" t="s">
        <v>540</v>
      </c>
      <c r="C85" s="485"/>
      <c r="D85" s="485"/>
      <c r="E85" s="483"/>
      <c r="F85" s="487"/>
      <c r="G85" s="118">
        <v>2.5000000000000001E-3</v>
      </c>
      <c r="H85" s="138">
        <v>1385</v>
      </c>
      <c r="I85" s="138">
        <v>1770</v>
      </c>
      <c r="J85" s="138">
        <v>1610</v>
      </c>
      <c r="K85" s="138">
        <v>1455</v>
      </c>
      <c r="L85" s="138">
        <v>1290</v>
      </c>
      <c r="M85" s="138">
        <v>1135</v>
      </c>
      <c r="N85" s="138">
        <v>975</v>
      </c>
      <c r="O85" s="138">
        <v>815</v>
      </c>
      <c r="P85" s="138">
        <v>655</v>
      </c>
      <c r="Q85" s="138">
        <v>495</v>
      </c>
      <c r="R85" s="138">
        <v>335</v>
      </c>
      <c r="S85" s="138">
        <v>180</v>
      </c>
      <c r="T85" s="138">
        <v>30</v>
      </c>
      <c r="U85" s="138"/>
      <c r="V85" s="138"/>
      <c r="W85" s="249">
        <f t="shared" si="3"/>
        <v>12130</v>
      </c>
    </row>
    <row r="86" spans="1:23" s="234" customFormat="1" ht="12.75" customHeight="1" x14ac:dyDescent="0.2">
      <c r="A86" s="462">
        <v>40</v>
      </c>
      <c r="B86" s="214" t="s">
        <v>433</v>
      </c>
      <c r="C86" s="476" t="s">
        <v>541</v>
      </c>
      <c r="D86" s="476">
        <v>562</v>
      </c>
      <c r="E86" s="474">
        <v>183148.91</v>
      </c>
      <c r="F86" s="478" t="s">
        <v>542</v>
      </c>
      <c r="G86" s="120" t="s">
        <v>430</v>
      </c>
      <c r="H86" s="119">
        <v>16283.36</v>
      </c>
      <c r="I86" s="119">
        <v>16283.36</v>
      </c>
      <c r="J86" s="119">
        <v>16283.36</v>
      </c>
      <c r="K86" s="119">
        <v>16283.36</v>
      </c>
      <c r="L86" s="119">
        <v>16283.36</v>
      </c>
      <c r="M86" s="119">
        <v>16283.36</v>
      </c>
      <c r="N86" s="119">
        <v>16283.36</v>
      </c>
      <c r="O86" s="119">
        <v>4031.97</v>
      </c>
      <c r="P86" s="258"/>
      <c r="Q86" s="258"/>
      <c r="R86" s="245"/>
      <c r="S86" s="245"/>
      <c r="T86" s="245"/>
      <c r="U86" s="245"/>
      <c r="V86" s="119"/>
      <c r="W86" s="233">
        <f t="shared" si="3"/>
        <v>118015.49</v>
      </c>
    </row>
    <row r="87" spans="1:23" s="234" customFormat="1" x14ac:dyDescent="0.2">
      <c r="A87" s="463"/>
      <c r="B87" s="215" t="s">
        <v>543</v>
      </c>
      <c r="C87" s="477"/>
      <c r="D87" s="477"/>
      <c r="E87" s="475"/>
      <c r="F87" s="479"/>
      <c r="G87" s="115">
        <v>2.5000000000000001E-3</v>
      </c>
      <c r="H87" s="135">
        <v>335</v>
      </c>
      <c r="I87" s="135">
        <v>405</v>
      </c>
      <c r="J87" s="135">
        <v>340</v>
      </c>
      <c r="K87" s="135">
        <v>275</v>
      </c>
      <c r="L87" s="135">
        <v>205</v>
      </c>
      <c r="M87" s="135">
        <v>140</v>
      </c>
      <c r="N87" s="135">
        <v>75</v>
      </c>
      <c r="O87" s="135">
        <v>15</v>
      </c>
      <c r="P87" s="260"/>
      <c r="Q87" s="260"/>
      <c r="R87" s="246"/>
      <c r="S87" s="246"/>
      <c r="T87" s="246"/>
      <c r="U87" s="246"/>
      <c r="V87" s="134"/>
      <c r="W87" s="236">
        <f t="shared" si="3"/>
        <v>1790</v>
      </c>
    </row>
    <row r="88" spans="1:23" s="234" customFormat="1" ht="12.75" customHeight="1" x14ac:dyDescent="0.2">
      <c r="A88" s="462">
        <v>41</v>
      </c>
      <c r="B88" s="212" t="s">
        <v>433</v>
      </c>
      <c r="C88" s="484" t="s">
        <v>544</v>
      </c>
      <c r="D88" s="484">
        <v>565</v>
      </c>
      <c r="E88" s="482">
        <v>506634.23999999999</v>
      </c>
      <c r="F88" s="486" t="s">
        <v>545</v>
      </c>
      <c r="G88" s="121" t="s">
        <v>430</v>
      </c>
      <c r="H88" s="117">
        <v>45036.72</v>
      </c>
      <c r="I88" s="117">
        <v>45036.72</v>
      </c>
      <c r="J88" s="117">
        <v>45036.72</v>
      </c>
      <c r="K88" s="117">
        <v>45036.72</v>
      </c>
      <c r="L88" s="117">
        <v>45036.72</v>
      </c>
      <c r="M88" s="117">
        <v>45036.72</v>
      </c>
      <c r="N88" s="117">
        <v>45036.72</v>
      </c>
      <c r="O88" s="117">
        <v>11230.3</v>
      </c>
      <c r="P88" s="117"/>
      <c r="Q88" s="117"/>
      <c r="R88" s="117"/>
      <c r="S88" s="117"/>
      <c r="T88" s="117"/>
      <c r="U88" s="242"/>
      <c r="V88" s="117"/>
      <c r="W88" s="248">
        <f t="shared" si="3"/>
        <v>326487.34000000003</v>
      </c>
    </row>
    <row r="89" spans="1:23" s="234" customFormat="1" x14ac:dyDescent="0.2">
      <c r="A89" s="463"/>
      <c r="B89" s="213" t="s">
        <v>546</v>
      </c>
      <c r="C89" s="485"/>
      <c r="D89" s="485"/>
      <c r="E89" s="483"/>
      <c r="F89" s="487"/>
      <c r="G89" s="118">
        <v>2.5000000000000001E-3</v>
      </c>
      <c r="H89" s="138">
        <v>810</v>
      </c>
      <c r="I89" s="138">
        <v>1115</v>
      </c>
      <c r="J89" s="138">
        <v>935</v>
      </c>
      <c r="K89" s="138">
        <v>755</v>
      </c>
      <c r="L89" s="138">
        <v>570</v>
      </c>
      <c r="M89" s="138">
        <v>385</v>
      </c>
      <c r="N89" s="138">
        <v>205</v>
      </c>
      <c r="O89" s="138">
        <v>35</v>
      </c>
      <c r="P89" s="140"/>
      <c r="Q89" s="140"/>
      <c r="R89" s="140"/>
      <c r="S89" s="140"/>
      <c r="T89" s="140"/>
      <c r="U89" s="244"/>
      <c r="V89" s="140"/>
      <c r="W89" s="249">
        <f t="shared" si="3"/>
        <v>4810</v>
      </c>
    </row>
    <row r="90" spans="1:23" s="234" customFormat="1" ht="12.75" customHeight="1" x14ac:dyDescent="0.2">
      <c r="A90" s="462">
        <v>42</v>
      </c>
      <c r="B90" s="214" t="s">
        <v>433</v>
      </c>
      <c r="C90" s="476" t="s">
        <v>547</v>
      </c>
      <c r="D90" s="476">
        <v>564</v>
      </c>
      <c r="E90" s="474">
        <v>562230.54</v>
      </c>
      <c r="F90" s="478" t="s">
        <v>548</v>
      </c>
      <c r="G90" s="120" t="s">
        <v>430</v>
      </c>
      <c r="H90" s="119">
        <v>36448.28</v>
      </c>
      <c r="I90" s="119">
        <v>36448.28</v>
      </c>
      <c r="J90" s="119">
        <v>36448.28</v>
      </c>
      <c r="K90" s="119">
        <v>36448.28</v>
      </c>
      <c r="L90" s="119">
        <v>36448.28</v>
      </c>
      <c r="M90" s="119">
        <v>36448.28</v>
      </c>
      <c r="N90" s="119">
        <v>36448.28</v>
      </c>
      <c r="O90" s="119">
        <v>36448.28</v>
      </c>
      <c r="P90" s="119">
        <v>36448.28</v>
      </c>
      <c r="Q90" s="119">
        <v>36448.28</v>
      </c>
      <c r="R90" s="119">
        <v>36448.28</v>
      </c>
      <c r="S90" s="119">
        <v>36448.28</v>
      </c>
      <c r="T90" s="119">
        <v>9092.02</v>
      </c>
      <c r="U90" s="258"/>
      <c r="V90" s="119"/>
      <c r="W90" s="233">
        <f t="shared" si="3"/>
        <v>446471.38000000012</v>
      </c>
    </row>
    <row r="91" spans="1:23" s="234" customFormat="1" x14ac:dyDescent="0.2">
      <c r="A91" s="463"/>
      <c r="B91" s="215" t="s">
        <v>549</v>
      </c>
      <c r="C91" s="477"/>
      <c r="D91" s="477"/>
      <c r="E91" s="475"/>
      <c r="F91" s="479"/>
      <c r="G91" s="115">
        <v>2.5000000000000001E-3</v>
      </c>
      <c r="H91" s="135">
        <v>1120</v>
      </c>
      <c r="I91" s="135">
        <v>1645</v>
      </c>
      <c r="J91" s="135">
        <v>1500</v>
      </c>
      <c r="K91" s="135">
        <v>1350</v>
      </c>
      <c r="L91" s="135">
        <v>1200</v>
      </c>
      <c r="M91" s="135">
        <v>1050</v>
      </c>
      <c r="N91" s="135">
        <v>905</v>
      </c>
      <c r="O91" s="135">
        <v>760</v>
      </c>
      <c r="P91" s="135">
        <v>610</v>
      </c>
      <c r="Q91" s="135">
        <v>460</v>
      </c>
      <c r="R91" s="135">
        <v>310</v>
      </c>
      <c r="S91" s="135">
        <v>165</v>
      </c>
      <c r="T91" s="135">
        <v>30</v>
      </c>
      <c r="U91" s="259"/>
      <c r="V91" s="135"/>
      <c r="W91" s="236">
        <f t="shared" si="3"/>
        <v>11105</v>
      </c>
    </row>
    <row r="92" spans="1:23" s="234" customFormat="1" ht="12.75" customHeight="1" x14ac:dyDescent="0.2">
      <c r="A92" s="462">
        <v>43</v>
      </c>
      <c r="B92" s="212" t="s">
        <v>433</v>
      </c>
      <c r="C92" s="484" t="s">
        <v>550</v>
      </c>
      <c r="D92" s="484">
        <v>563</v>
      </c>
      <c r="E92" s="482">
        <v>140213.39000000001</v>
      </c>
      <c r="F92" s="486" t="s">
        <v>545</v>
      </c>
      <c r="G92" s="121" t="s">
        <v>430</v>
      </c>
      <c r="H92" s="117">
        <v>12464.36</v>
      </c>
      <c r="I92" s="117">
        <v>12464.36</v>
      </c>
      <c r="J92" s="117">
        <v>12464.36</v>
      </c>
      <c r="K92" s="117">
        <v>12464.36</v>
      </c>
      <c r="L92" s="117">
        <v>12464.36</v>
      </c>
      <c r="M92" s="117">
        <v>12464.36</v>
      </c>
      <c r="N92" s="117">
        <v>12464.36</v>
      </c>
      <c r="O92" s="117">
        <v>3105.43</v>
      </c>
      <c r="P92" s="117"/>
      <c r="Q92" s="117"/>
      <c r="R92" s="117"/>
      <c r="S92" s="117"/>
      <c r="T92" s="117"/>
      <c r="U92" s="242"/>
      <c r="V92" s="117"/>
      <c r="W92" s="248">
        <f t="shared" si="3"/>
        <v>90355.95</v>
      </c>
    </row>
    <row r="93" spans="1:23" s="234" customFormat="1" x14ac:dyDescent="0.2">
      <c r="A93" s="463"/>
      <c r="B93" s="213" t="s">
        <v>551</v>
      </c>
      <c r="C93" s="485"/>
      <c r="D93" s="485"/>
      <c r="E93" s="483"/>
      <c r="F93" s="487"/>
      <c r="G93" s="118">
        <v>2.5000000000000001E-3</v>
      </c>
      <c r="H93" s="138">
        <v>225</v>
      </c>
      <c r="I93" s="138">
        <v>310</v>
      </c>
      <c r="J93" s="138">
        <v>260</v>
      </c>
      <c r="K93" s="138">
        <v>210</v>
      </c>
      <c r="L93" s="138">
        <v>160</v>
      </c>
      <c r="M93" s="138">
        <v>110</v>
      </c>
      <c r="N93" s="138">
        <v>60</v>
      </c>
      <c r="O93" s="138">
        <v>10</v>
      </c>
      <c r="P93" s="140"/>
      <c r="Q93" s="244"/>
      <c r="R93" s="244"/>
      <c r="S93" s="244"/>
      <c r="T93" s="244"/>
      <c r="U93" s="244"/>
      <c r="V93" s="140"/>
      <c r="W93" s="249">
        <f t="shared" si="3"/>
        <v>1345</v>
      </c>
    </row>
    <row r="94" spans="1:23" s="234" customFormat="1" ht="12.75" customHeight="1" x14ac:dyDescent="0.2">
      <c r="A94" s="462">
        <v>44</v>
      </c>
      <c r="B94" s="214" t="s">
        <v>433</v>
      </c>
      <c r="C94" s="476" t="s">
        <v>552</v>
      </c>
      <c r="D94" s="476">
        <v>593</v>
      </c>
      <c r="E94" s="474">
        <v>178581.82</v>
      </c>
      <c r="F94" s="478" t="s">
        <v>553</v>
      </c>
      <c r="G94" s="120" t="s">
        <v>430</v>
      </c>
      <c r="H94" s="119"/>
      <c r="I94" s="119"/>
      <c r="J94" s="119"/>
      <c r="K94" s="119"/>
      <c r="L94" s="119">
        <v>15737.42</v>
      </c>
      <c r="M94" s="119">
        <v>15873.56</v>
      </c>
      <c r="N94" s="119">
        <v>15873.56</v>
      </c>
      <c r="O94" s="119">
        <v>15873.56</v>
      </c>
      <c r="P94" s="119">
        <v>3972.68</v>
      </c>
      <c r="Q94" s="119"/>
      <c r="R94" s="245"/>
      <c r="S94" s="245"/>
      <c r="T94" s="245"/>
      <c r="U94" s="245"/>
      <c r="V94" s="119"/>
      <c r="W94" s="233">
        <f t="shared" si="3"/>
        <v>67330.78</v>
      </c>
    </row>
    <row r="95" spans="1:23" s="234" customFormat="1" x14ac:dyDescent="0.2">
      <c r="A95" s="463"/>
      <c r="B95" s="215" t="s">
        <v>554</v>
      </c>
      <c r="C95" s="477"/>
      <c r="D95" s="477"/>
      <c r="E95" s="475"/>
      <c r="F95" s="479"/>
      <c r="G95" s="115">
        <v>2.5300000000000001E-3</v>
      </c>
      <c r="H95" s="135">
        <v>225</v>
      </c>
      <c r="I95" s="135">
        <v>275</v>
      </c>
      <c r="J95" s="135">
        <v>275</v>
      </c>
      <c r="K95" s="135">
        <v>275</v>
      </c>
      <c r="L95" s="135">
        <v>260</v>
      </c>
      <c r="M95" s="135">
        <v>200</v>
      </c>
      <c r="N95" s="135">
        <v>135</v>
      </c>
      <c r="O95" s="135">
        <v>75</v>
      </c>
      <c r="P95" s="135">
        <v>15</v>
      </c>
      <c r="Q95" s="134"/>
      <c r="R95" s="246"/>
      <c r="S95" s="246"/>
      <c r="T95" s="246"/>
      <c r="U95" s="246"/>
      <c r="V95" s="134"/>
      <c r="W95" s="236">
        <f t="shared" si="3"/>
        <v>1735</v>
      </c>
    </row>
    <row r="96" spans="1:23" s="234" customFormat="1" ht="12.75" customHeight="1" x14ac:dyDescent="0.2">
      <c r="A96" s="462">
        <v>45</v>
      </c>
      <c r="B96" s="214" t="s">
        <v>433</v>
      </c>
      <c r="C96" s="476" t="s">
        <v>555</v>
      </c>
      <c r="D96" s="476">
        <v>594</v>
      </c>
      <c r="E96" s="482">
        <v>75804.92</v>
      </c>
      <c r="F96" s="486" t="s">
        <v>556</v>
      </c>
      <c r="G96" s="121" t="s">
        <v>430</v>
      </c>
      <c r="H96" s="117">
        <v>6738.72</v>
      </c>
      <c r="I96" s="117">
        <v>6738.72</v>
      </c>
      <c r="J96" s="117">
        <v>6738.72</v>
      </c>
      <c r="K96" s="117">
        <v>6738.72</v>
      </c>
      <c r="L96" s="117">
        <v>6738.72</v>
      </c>
      <c r="M96" s="117">
        <v>6738.72</v>
      </c>
      <c r="N96" s="117">
        <v>6738.72</v>
      </c>
      <c r="O96" s="117">
        <v>6738.72</v>
      </c>
      <c r="P96" s="117">
        <v>3369.37</v>
      </c>
      <c r="Q96" s="117"/>
      <c r="R96" s="242"/>
      <c r="S96" s="242"/>
      <c r="T96" s="242"/>
      <c r="U96" s="242"/>
      <c r="V96" s="117"/>
      <c r="W96" s="233">
        <f t="shared" si="3"/>
        <v>57279.130000000005</v>
      </c>
    </row>
    <row r="97" spans="1:23" s="234" customFormat="1" x14ac:dyDescent="0.2">
      <c r="A97" s="463"/>
      <c r="B97" s="215" t="s">
        <v>557</v>
      </c>
      <c r="C97" s="477"/>
      <c r="D97" s="477"/>
      <c r="E97" s="483"/>
      <c r="F97" s="487"/>
      <c r="G97" s="118">
        <v>2.5400000000000002E-3</v>
      </c>
      <c r="H97" s="138">
        <v>190</v>
      </c>
      <c r="I97" s="138">
        <v>205</v>
      </c>
      <c r="J97" s="138">
        <v>175</v>
      </c>
      <c r="K97" s="138">
        <v>150</v>
      </c>
      <c r="L97" s="138">
        <v>120</v>
      </c>
      <c r="M97" s="138">
        <v>95</v>
      </c>
      <c r="N97" s="138">
        <v>65</v>
      </c>
      <c r="O97" s="138">
        <v>40</v>
      </c>
      <c r="P97" s="138">
        <v>10</v>
      </c>
      <c r="Q97" s="244"/>
      <c r="R97" s="244"/>
      <c r="S97" s="244"/>
      <c r="T97" s="244"/>
      <c r="U97" s="244"/>
      <c r="V97" s="140"/>
      <c r="W97" s="236">
        <f t="shared" si="3"/>
        <v>1050</v>
      </c>
    </row>
    <row r="98" spans="1:23" s="234" customFormat="1" ht="12.75" customHeight="1" x14ac:dyDescent="0.2">
      <c r="A98" s="462">
        <v>46</v>
      </c>
      <c r="B98" s="214" t="s">
        <v>433</v>
      </c>
      <c r="C98" s="476" t="s">
        <v>558</v>
      </c>
      <c r="D98" s="476">
        <v>597</v>
      </c>
      <c r="E98" s="474">
        <v>912733.07</v>
      </c>
      <c r="F98" s="478" t="s">
        <v>559</v>
      </c>
      <c r="G98" s="120" t="s">
        <v>430</v>
      </c>
      <c r="H98" s="119">
        <v>81132.160000000003</v>
      </c>
      <c r="I98" s="119">
        <v>81132.160000000003</v>
      </c>
      <c r="J98" s="119">
        <v>81132.160000000003</v>
      </c>
      <c r="K98" s="119">
        <v>81132.160000000003</v>
      </c>
      <c r="L98" s="119">
        <v>81132.160000000003</v>
      </c>
      <c r="M98" s="119">
        <v>81132.160000000003</v>
      </c>
      <c r="N98" s="119">
        <v>81132.160000000003</v>
      </c>
      <c r="O98" s="119">
        <v>81132.160000000003</v>
      </c>
      <c r="P98" s="119">
        <v>40562.36</v>
      </c>
      <c r="Q98" s="245"/>
      <c r="R98" s="245"/>
      <c r="S98" s="245"/>
      <c r="T98" s="245"/>
      <c r="U98" s="245"/>
      <c r="V98" s="119"/>
      <c r="W98" s="233">
        <f t="shared" si="3"/>
        <v>689619.64000000013</v>
      </c>
    </row>
    <row r="99" spans="1:23" s="234" customFormat="1" x14ac:dyDescent="0.2">
      <c r="A99" s="463"/>
      <c r="B99" s="215" t="s">
        <v>560</v>
      </c>
      <c r="C99" s="477"/>
      <c r="D99" s="477"/>
      <c r="E99" s="475"/>
      <c r="F99" s="479"/>
      <c r="G99" s="115">
        <v>2.5699999999999998E-3</v>
      </c>
      <c r="H99" s="135">
        <v>2245</v>
      </c>
      <c r="I99" s="135">
        <v>2420</v>
      </c>
      <c r="J99" s="135">
        <v>2090</v>
      </c>
      <c r="K99" s="135">
        <v>1765</v>
      </c>
      <c r="L99" s="135">
        <v>1430</v>
      </c>
      <c r="M99" s="135">
        <v>1105</v>
      </c>
      <c r="N99" s="135">
        <v>775</v>
      </c>
      <c r="O99" s="135">
        <v>445</v>
      </c>
      <c r="P99" s="135">
        <v>120</v>
      </c>
      <c r="Q99" s="246"/>
      <c r="R99" s="246"/>
      <c r="S99" s="246"/>
      <c r="T99" s="246"/>
      <c r="U99" s="246"/>
      <c r="V99" s="134"/>
      <c r="W99" s="236">
        <f t="shared" si="3"/>
        <v>12395</v>
      </c>
    </row>
    <row r="100" spans="1:23" s="234" customFormat="1" ht="12.75" customHeight="1" x14ac:dyDescent="0.2">
      <c r="A100" s="462">
        <v>47</v>
      </c>
      <c r="B100" s="212" t="s">
        <v>433</v>
      </c>
      <c r="C100" s="484" t="s">
        <v>561</v>
      </c>
      <c r="D100" s="484">
        <v>598</v>
      </c>
      <c r="E100" s="482">
        <v>156218.53</v>
      </c>
      <c r="F100" s="486" t="s">
        <v>562</v>
      </c>
      <c r="G100" s="121" t="s">
        <v>430</v>
      </c>
      <c r="H100" s="117">
        <v>13887.24</v>
      </c>
      <c r="I100" s="117">
        <v>13887.24</v>
      </c>
      <c r="J100" s="117">
        <v>13887.24</v>
      </c>
      <c r="K100" s="117">
        <v>13887.24</v>
      </c>
      <c r="L100" s="117">
        <v>13887.24</v>
      </c>
      <c r="M100" s="117">
        <v>13887.24</v>
      </c>
      <c r="N100" s="117">
        <v>13887.24</v>
      </c>
      <c r="O100" s="117">
        <v>13887.24</v>
      </c>
      <c r="P100" s="117">
        <v>6930.8</v>
      </c>
      <c r="Q100" s="242"/>
      <c r="R100" s="242"/>
      <c r="S100" s="242"/>
      <c r="T100" s="242"/>
      <c r="U100" s="242"/>
      <c r="V100" s="117"/>
      <c r="W100" s="248">
        <f t="shared" si="3"/>
        <v>118028.72000000002</v>
      </c>
    </row>
    <row r="101" spans="1:23" s="234" customFormat="1" x14ac:dyDescent="0.2">
      <c r="A101" s="463"/>
      <c r="B101" s="213" t="s">
        <v>563</v>
      </c>
      <c r="C101" s="485"/>
      <c r="D101" s="485"/>
      <c r="E101" s="483"/>
      <c r="F101" s="487"/>
      <c r="G101" s="118">
        <v>2.5000000000000001E-3</v>
      </c>
      <c r="H101" s="138">
        <v>340</v>
      </c>
      <c r="I101" s="138">
        <v>415</v>
      </c>
      <c r="J101" s="138">
        <v>360</v>
      </c>
      <c r="K101" s="138">
        <v>305</v>
      </c>
      <c r="L101" s="138">
        <v>245</v>
      </c>
      <c r="M101" s="138">
        <v>190</v>
      </c>
      <c r="N101" s="138">
        <v>135</v>
      </c>
      <c r="O101" s="138">
        <v>80</v>
      </c>
      <c r="P101" s="138">
        <v>20</v>
      </c>
      <c r="Q101" s="244"/>
      <c r="R101" s="244"/>
      <c r="S101" s="244"/>
      <c r="T101" s="244"/>
      <c r="U101" s="244"/>
      <c r="V101" s="140"/>
      <c r="W101" s="249">
        <f t="shared" si="3"/>
        <v>2090</v>
      </c>
    </row>
    <row r="102" spans="1:23" s="234" customFormat="1" ht="12.75" customHeight="1" x14ac:dyDescent="0.2">
      <c r="A102" s="462">
        <v>48</v>
      </c>
      <c r="B102" s="214" t="s">
        <v>433</v>
      </c>
      <c r="C102" s="476" t="s">
        <v>564</v>
      </c>
      <c r="D102" s="476">
        <v>599</v>
      </c>
      <c r="E102" s="474">
        <v>142226.65</v>
      </c>
      <c r="F102" s="478" t="s">
        <v>565</v>
      </c>
      <c r="G102" s="120" t="s">
        <v>430</v>
      </c>
      <c r="H102" s="119">
        <v>12931.04</v>
      </c>
      <c r="I102" s="119">
        <v>12931.04</v>
      </c>
      <c r="J102" s="119">
        <v>12931.04</v>
      </c>
      <c r="K102" s="119">
        <v>12931.04</v>
      </c>
      <c r="L102" s="119">
        <v>12931.04</v>
      </c>
      <c r="M102" s="119">
        <v>12931.04</v>
      </c>
      <c r="N102" s="119">
        <v>12931.04</v>
      </c>
      <c r="O102" s="119">
        <v>12931.04</v>
      </c>
      <c r="P102" s="119">
        <v>6465.71</v>
      </c>
      <c r="Q102" s="245"/>
      <c r="R102" s="245"/>
      <c r="S102" s="245"/>
      <c r="T102" s="245"/>
      <c r="U102" s="245"/>
      <c r="V102" s="119"/>
      <c r="W102" s="233">
        <f t="shared" si="3"/>
        <v>109914.03000000001</v>
      </c>
    </row>
    <row r="103" spans="1:23" s="234" customFormat="1" x14ac:dyDescent="0.2">
      <c r="A103" s="463"/>
      <c r="B103" s="215" t="s">
        <v>566</v>
      </c>
      <c r="C103" s="477"/>
      <c r="D103" s="477"/>
      <c r="E103" s="475"/>
      <c r="F103" s="479"/>
      <c r="G103" s="115">
        <v>3.5200000000000001E-3</v>
      </c>
      <c r="H103" s="135">
        <v>275</v>
      </c>
      <c r="I103" s="135">
        <v>390</v>
      </c>
      <c r="J103" s="135">
        <v>335</v>
      </c>
      <c r="K103" s="135">
        <v>285</v>
      </c>
      <c r="L103" s="135">
        <v>230</v>
      </c>
      <c r="M103" s="135">
        <v>180</v>
      </c>
      <c r="N103" s="135">
        <v>125</v>
      </c>
      <c r="O103" s="135">
        <v>75</v>
      </c>
      <c r="P103" s="135">
        <v>20</v>
      </c>
      <c r="Q103" s="246"/>
      <c r="R103" s="246"/>
      <c r="S103" s="246"/>
      <c r="T103" s="246"/>
      <c r="U103" s="246"/>
      <c r="V103" s="134"/>
      <c r="W103" s="236">
        <f t="shared" si="3"/>
        <v>1915</v>
      </c>
    </row>
    <row r="104" spans="1:23" s="234" customFormat="1" ht="12.75" customHeight="1" x14ac:dyDescent="0.2">
      <c r="A104" s="462">
        <v>49</v>
      </c>
      <c r="B104" s="214" t="s">
        <v>433</v>
      </c>
      <c r="C104" s="476" t="s">
        <v>482</v>
      </c>
      <c r="D104" s="476">
        <v>600</v>
      </c>
      <c r="E104" s="474">
        <v>29053.99</v>
      </c>
      <c r="F104" s="478" t="s">
        <v>565</v>
      </c>
      <c r="G104" s="120" t="s">
        <v>430</v>
      </c>
      <c r="H104" s="119">
        <v>2583.92</v>
      </c>
      <c r="I104" s="119">
        <v>2583.92</v>
      </c>
      <c r="J104" s="119">
        <v>2583.92</v>
      </c>
      <c r="K104" s="119">
        <v>2583.92</v>
      </c>
      <c r="L104" s="119">
        <v>2583.92</v>
      </c>
      <c r="M104" s="119">
        <v>2583.92</v>
      </c>
      <c r="N104" s="119">
        <v>2583.92</v>
      </c>
      <c r="O104" s="119">
        <v>2583.92</v>
      </c>
      <c r="P104" s="119">
        <v>1292.1300000000001</v>
      </c>
      <c r="Q104" s="245"/>
      <c r="R104" s="245"/>
      <c r="S104" s="245"/>
      <c r="T104" s="245"/>
      <c r="U104" s="245"/>
      <c r="V104" s="119"/>
      <c r="W104" s="233">
        <f t="shared" si="3"/>
        <v>21963.49</v>
      </c>
    </row>
    <row r="105" spans="1:23" s="234" customFormat="1" x14ac:dyDescent="0.2">
      <c r="A105" s="463"/>
      <c r="B105" s="215" t="s">
        <v>567</v>
      </c>
      <c r="C105" s="477"/>
      <c r="D105" s="477"/>
      <c r="E105" s="475"/>
      <c r="F105" s="479"/>
      <c r="G105" s="115">
        <v>3.5200000000000001E-3</v>
      </c>
      <c r="H105" s="135">
        <v>55</v>
      </c>
      <c r="I105" s="135">
        <v>80</v>
      </c>
      <c r="J105" s="135">
        <v>70</v>
      </c>
      <c r="K105" s="135">
        <v>60</v>
      </c>
      <c r="L105" s="135">
        <v>50</v>
      </c>
      <c r="M105" s="135">
        <v>40</v>
      </c>
      <c r="N105" s="135">
        <v>25</v>
      </c>
      <c r="O105" s="135">
        <v>15</v>
      </c>
      <c r="P105" s="135">
        <v>5</v>
      </c>
      <c r="Q105" s="246"/>
      <c r="R105" s="246"/>
      <c r="S105" s="246"/>
      <c r="T105" s="246"/>
      <c r="U105" s="246"/>
      <c r="V105" s="134"/>
      <c r="W105" s="236">
        <f t="shared" si="3"/>
        <v>400</v>
      </c>
    </row>
    <row r="106" spans="1:23" s="234" customFormat="1" ht="12.75" customHeight="1" x14ac:dyDescent="0.2">
      <c r="A106" s="462">
        <v>50</v>
      </c>
      <c r="B106" s="212" t="s">
        <v>433</v>
      </c>
      <c r="C106" s="484" t="s">
        <v>568</v>
      </c>
      <c r="D106" s="484">
        <v>602</v>
      </c>
      <c r="E106" s="482">
        <v>28919.87</v>
      </c>
      <c r="F106" s="486" t="s">
        <v>569</v>
      </c>
      <c r="G106" s="121" t="s">
        <v>430</v>
      </c>
      <c r="H106" s="117">
        <v>2572.56</v>
      </c>
      <c r="I106" s="117">
        <v>2572.56</v>
      </c>
      <c r="J106" s="117">
        <v>2572.56</v>
      </c>
      <c r="K106" s="117">
        <v>2572.56</v>
      </c>
      <c r="L106" s="117">
        <v>2572.56</v>
      </c>
      <c r="M106" s="117">
        <v>2572.56</v>
      </c>
      <c r="N106" s="117">
        <v>2572.56</v>
      </c>
      <c r="O106" s="117">
        <v>2572.56</v>
      </c>
      <c r="P106" s="117">
        <v>2572.56</v>
      </c>
      <c r="Q106" s="117">
        <v>621.71</v>
      </c>
      <c r="R106" s="242"/>
      <c r="S106" s="242"/>
      <c r="T106" s="242"/>
      <c r="U106" s="242"/>
      <c r="V106" s="117"/>
      <c r="W106" s="248">
        <f t="shared" si="3"/>
        <v>23774.75</v>
      </c>
    </row>
    <row r="107" spans="1:23" s="234" customFormat="1" x14ac:dyDescent="0.2">
      <c r="A107" s="463"/>
      <c r="B107" s="213" t="s">
        <v>570</v>
      </c>
      <c r="C107" s="485"/>
      <c r="D107" s="485"/>
      <c r="E107" s="483"/>
      <c r="F107" s="487"/>
      <c r="G107" s="118">
        <v>2.81E-3</v>
      </c>
      <c r="H107" s="138">
        <v>90</v>
      </c>
      <c r="I107" s="138">
        <v>85</v>
      </c>
      <c r="J107" s="138">
        <v>75</v>
      </c>
      <c r="K107" s="138">
        <v>65</v>
      </c>
      <c r="L107" s="138">
        <v>55</v>
      </c>
      <c r="M107" s="138">
        <v>45</v>
      </c>
      <c r="N107" s="138">
        <v>35</v>
      </c>
      <c r="O107" s="138">
        <v>25</v>
      </c>
      <c r="P107" s="138">
        <v>15</v>
      </c>
      <c r="Q107" s="138">
        <v>5</v>
      </c>
      <c r="R107" s="244"/>
      <c r="S107" s="244"/>
      <c r="T107" s="244"/>
      <c r="U107" s="244"/>
      <c r="V107" s="140"/>
      <c r="W107" s="249">
        <f t="shared" si="3"/>
        <v>495</v>
      </c>
    </row>
    <row r="108" spans="1:23" s="234" customFormat="1" ht="12.75" customHeight="1" x14ac:dyDescent="0.2">
      <c r="A108" s="462">
        <v>51</v>
      </c>
      <c r="B108" s="214" t="s">
        <v>433</v>
      </c>
      <c r="C108" s="476" t="s">
        <v>571</v>
      </c>
      <c r="D108" s="476">
        <v>608</v>
      </c>
      <c r="E108" s="474">
        <v>8466400.9299999997</v>
      </c>
      <c r="F108" s="478" t="s">
        <v>572</v>
      </c>
      <c r="G108" s="120" t="s">
        <v>430</v>
      </c>
      <c r="H108" s="258"/>
      <c r="I108" s="261">
        <v>376286</v>
      </c>
      <c r="J108" s="261">
        <v>752572</v>
      </c>
      <c r="K108" s="261">
        <v>752572</v>
      </c>
      <c r="L108" s="261">
        <v>752572</v>
      </c>
      <c r="M108" s="261">
        <v>752572</v>
      </c>
      <c r="N108" s="261">
        <v>752572</v>
      </c>
      <c r="O108" s="261">
        <v>752572</v>
      </c>
      <c r="P108" s="261">
        <v>752572</v>
      </c>
      <c r="Q108" s="261">
        <v>498911.08</v>
      </c>
      <c r="R108" s="245"/>
      <c r="S108" s="245"/>
      <c r="T108" s="245"/>
      <c r="U108" s="245"/>
      <c r="V108" s="119"/>
      <c r="W108" s="233">
        <f t="shared" si="3"/>
        <v>6143201.0800000001</v>
      </c>
    </row>
    <row r="109" spans="1:23" s="234" customFormat="1" x14ac:dyDescent="0.2">
      <c r="A109" s="463"/>
      <c r="B109" s="215" t="s">
        <v>573</v>
      </c>
      <c r="C109" s="477"/>
      <c r="D109" s="477"/>
      <c r="E109" s="475"/>
      <c r="F109" s="479"/>
      <c r="G109" s="115">
        <v>2.5000000000000001E-3</v>
      </c>
      <c r="H109" s="135">
        <v>17930</v>
      </c>
      <c r="I109" s="262">
        <v>24895</v>
      </c>
      <c r="J109" s="262">
        <v>22920</v>
      </c>
      <c r="K109" s="262">
        <v>19925</v>
      </c>
      <c r="L109" s="262">
        <v>16815</v>
      </c>
      <c r="M109" s="262">
        <v>13765</v>
      </c>
      <c r="N109" s="262">
        <v>10710</v>
      </c>
      <c r="O109" s="262">
        <v>7680</v>
      </c>
      <c r="P109" s="262">
        <v>4610</v>
      </c>
      <c r="Q109" s="262">
        <v>1565</v>
      </c>
      <c r="R109" s="246"/>
      <c r="S109" s="246"/>
      <c r="T109" s="246"/>
      <c r="U109" s="246"/>
      <c r="V109" s="134"/>
      <c r="W109" s="236">
        <f t="shared" si="3"/>
        <v>140815</v>
      </c>
    </row>
    <row r="110" spans="1:23" s="234" customFormat="1" ht="15.75" customHeight="1" x14ac:dyDescent="0.2">
      <c r="A110" s="462">
        <v>52</v>
      </c>
      <c r="B110" s="212" t="s">
        <v>433</v>
      </c>
      <c r="C110" s="484" t="s">
        <v>574</v>
      </c>
      <c r="D110" s="484">
        <v>609</v>
      </c>
      <c r="E110" s="482">
        <v>351453.61</v>
      </c>
      <c r="F110" s="486" t="s">
        <v>575</v>
      </c>
      <c r="G110" s="121" t="s">
        <v>430</v>
      </c>
      <c r="H110" s="117"/>
      <c r="I110" s="117"/>
      <c r="J110" s="117"/>
      <c r="K110" s="117">
        <v>16815.830000000002</v>
      </c>
      <c r="L110" s="117">
        <v>31303.16</v>
      </c>
      <c r="M110" s="117">
        <v>31303.16</v>
      </c>
      <c r="N110" s="117">
        <v>31303.16</v>
      </c>
      <c r="O110" s="117">
        <v>31303.16</v>
      </c>
      <c r="P110" s="117">
        <v>31303.16</v>
      </c>
      <c r="Q110" s="117">
        <v>30596.12</v>
      </c>
      <c r="R110" s="117"/>
      <c r="S110" s="242"/>
      <c r="T110" s="242"/>
      <c r="U110" s="242"/>
      <c r="V110" s="117"/>
      <c r="W110" s="248">
        <f t="shared" si="3"/>
        <v>203927.75</v>
      </c>
    </row>
    <row r="111" spans="1:23" s="234" customFormat="1" ht="18" customHeight="1" x14ac:dyDescent="0.2">
      <c r="A111" s="463"/>
      <c r="B111" s="213" t="s">
        <v>576</v>
      </c>
      <c r="C111" s="485"/>
      <c r="D111" s="485"/>
      <c r="E111" s="483"/>
      <c r="F111" s="487"/>
      <c r="G111" s="118">
        <v>2.5000000000000001E-3</v>
      </c>
      <c r="H111" s="138">
        <v>520</v>
      </c>
      <c r="I111" s="138">
        <v>830</v>
      </c>
      <c r="J111" s="138">
        <v>830</v>
      </c>
      <c r="K111" s="138">
        <v>830</v>
      </c>
      <c r="L111" s="138">
        <v>740</v>
      </c>
      <c r="M111" s="138">
        <v>615</v>
      </c>
      <c r="N111" s="138">
        <v>490</v>
      </c>
      <c r="O111" s="138">
        <v>360</v>
      </c>
      <c r="P111" s="138">
        <v>235</v>
      </c>
      <c r="Q111" s="138">
        <v>105</v>
      </c>
      <c r="R111" s="138">
        <v>10</v>
      </c>
      <c r="S111" s="244"/>
      <c r="T111" s="244"/>
      <c r="U111" s="244"/>
      <c r="V111" s="140"/>
      <c r="W111" s="249">
        <f t="shared" si="3"/>
        <v>5565</v>
      </c>
    </row>
    <row r="112" spans="1:23" s="234" customFormat="1" ht="12.75" customHeight="1" x14ac:dyDescent="0.2">
      <c r="A112" s="462">
        <v>53</v>
      </c>
      <c r="B112" s="214" t="s">
        <v>433</v>
      </c>
      <c r="C112" s="476" t="s">
        <v>577</v>
      </c>
      <c r="D112" s="476">
        <v>607</v>
      </c>
      <c r="E112" s="474">
        <v>278882.87</v>
      </c>
      <c r="F112" s="478" t="s">
        <v>578</v>
      </c>
      <c r="G112" s="120" t="s">
        <v>430</v>
      </c>
      <c r="H112" s="119">
        <v>5077.5200000000004</v>
      </c>
      <c r="I112" s="119">
        <v>24792.12</v>
      </c>
      <c r="J112" s="119">
        <v>24792.12</v>
      </c>
      <c r="K112" s="119">
        <v>24792.12</v>
      </c>
      <c r="L112" s="119">
        <v>24792.12</v>
      </c>
      <c r="M112" s="119">
        <v>24792.12</v>
      </c>
      <c r="N112" s="119">
        <v>24792.12</v>
      </c>
      <c r="O112" s="119">
        <v>24792.12</v>
      </c>
      <c r="P112" s="119">
        <v>24792.12</v>
      </c>
      <c r="Q112" s="119">
        <v>18565.62</v>
      </c>
      <c r="R112" s="245"/>
      <c r="S112" s="245"/>
      <c r="T112" s="245"/>
      <c r="U112" s="245"/>
      <c r="V112" s="119"/>
      <c r="W112" s="233">
        <f t="shared" si="3"/>
        <v>221980.09999999998</v>
      </c>
    </row>
    <row r="113" spans="1:23" s="234" customFormat="1" x14ac:dyDescent="0.2">
      <c r="A113" s="463"/>
      <c r="B113" s="215" t="s">
        <v>579</v>
      </c>
      <c r="C113" s="477"/>
      <c r="D113" s="477"/>
      <c r="E113" s="475"/>
      <c r="F113" s="479"/>
      <c r="G113" s="115">
        <v>2.5000000000000001E-3</v>
      </c>
      <c r="H113" s="135">
        <v>650</v>
      </c>
      <c r="I113" s="135">
        <v>865</v>
      </c>
      <c r="J113" s="135">
        <v>765</v>
      </c>
      <c r="K113" s="135">
        <v>665</v>
      </c>
      <c r="L113" s="135">
        <v>565</v>
      </c>
      <c r="M113" s="135">
        <v>465</v>
      </c>
      <c r="N113" s="135">
        <v>365</v>
      </c>
      <c r="O113" s="135">
        <v>265</v>
      </c>
      <c r="P113" s="135">
        <v>165</v>
      </c>
      <c r="Q113" s="135">
        <v>60</v>
      </c>
      <c r="R113" s="246"/>
      <c r="S113" s="246"/>
      <c r="T113" s="246"/>
      <c r="U113" s="246"/>
      <c r="V113" s="134"/>
      <c r="W113" s="236">
        <f t="shared" si="3"/>
        <v>4830</v>
      </c>
    </row>
    <row r="114" spans="1:23" s="234" customFormat="1" ht="12.75" customHeight="1" x14ac:dyDescent="0.2">
      <c r="A114" s="462">
        <v>54</v>
      </c>
      <c r="B114" s="212" t="s">
        <v>433</v>
      </c>
      <c r="C114" s="491" t="s">
        <v>580</v>
      </c>
      <c r="D114" s="484">
        <v>606</v>
      </c>
      <c r="E114" s="482">
        <v>3464498.58</v>
      </c>
      <c r="F114" s="486" t="s">
        <v>581</v>
      </c>
      <c r="G114" s="121" t="s">
        <v>430</v>
      </c>
      <c r="H114" s="117"/>
      <c r="I114" s="117"/>
      <c r="J114" s="117">
        <v>103995.57</v>
      </c>
      <c r="K114" s="117">
        <v>287772</v>
      </c>
      <c r="L114" s="117">
        <v>287772</v>
      </c>
      <c r="M114" s="117">
        <v>287772</v>
      </c>
      <c r="N114" s="117">
        <v>287772</v>
      </c>
      <c r="O114" s="117">
        <v>287772</v>
      </c>
      <c r="P114" s="117">
        <v>287772</v>
      </c>
      <c r="Q114" s="117">
        <v>215809.66</v>
      </c>
      <c r="R114" s="242"/>
      <c r="S114" s="242"/>
      <c r="T114" s="242"/>
      <c r="U114" s="242"/>
      <c r="V114" s="117"/>
      <c r="W114" s="248">
        <f t="shared" si="3"/>
        <v>2046437.23</v>
      </c>
    </row>
    <row r="115" spans="1:23" s="234" customFormat="1" x14ac:dyDescent="0.2">
      <c r="A115" s="463"/>
      <c r="B115" s="213" t="s">
        <v>582</v>
      </c>
      <c r="C115" s="492"/>
      <c r="D115" s="485"/>
      <c r="E115" s="483"/>
      <c r="F115" s="487"/>
      <c r="G115" s="118">
        <v>2.5000000000000001E-3</v>
      </c>
      <c r="H115" s="138">
        <v>5975</v>
      </c>
      <c r="I115" s="138">
        <v>8300</v>
      </c>
      <c r="J115" s="138">
        <v>8300</v>
      </c>
      <c r="K115" s="138">
        <v>7720</v>
      </c>
      <c r="L115" s="138">
        <v>6535</v>
      </c>
      <c r="M115" s="138">
        <v>5365</v>
      </c>
      <c r="N115" s="138">
        <v>4200</v>
      </c>
      <c r="O115" s="138">
        <v>3040</v>
      </c>
      <c r="P115" s="138">
        <v>1865</v>
      </c>
      <c r="Q115" s="138">
        <v>700</v>
      </c>
      <c r="R115" s="244"/>
      <c r="S115" s="244"/>
      <c r="T115" s="244"/>
      <c r="U115" s="244"/>
      <c r="V115" s="140"/>
      <c r="W115" s="249">
        <f t="shared" si="3"/>
        <v>52000</v>
      </c>
    </row>
    <row r="116" spans="1:23" s="234" customFormat="1" ht="12.75" customHeight="1" x14ac:dyDescent="0.2">
      <c r="A116" s="462">
        <v>55</v>
      </c>
      <c r="B116" s="214" t="s">
        <v>433</v>
      </c>
      <c r="C116" s="491" t="s">
        <v>583</v>
      </c>
      <c r="D116" s="476">
        <v>610</v>
      </c>
      <c r="E116" s="474">
        <v>115821.77</v>
      </c>
      <c r="F116" s="478" t="s">
        <v>584</v>
      </c>
      <c r="G116" s="120" t="s">
        <v>430</v>
      </c>
      <c r="H116" s="119">
        <v>5941.92</v>
      </c>
      <c r="I116" s="119">
        <v>5941.92</v>
      </c>
      <c r="J116" s="119">
        <v>5941.92</v>
      </c>
      <c r="K116" s="119">
        <v>5941.92</v>
      </c>
      <c r="L116" s="119">
        <v>5941.92</v>
      </c>
      <c r="M116" s="119">
        <v>5941.92</v>
      </c>
      <c r="N116" s="119">
        <v>5941.92</v>
      </c>
      <c r="O116" s="119">
        <v>5941.92</v>
      </c>
      <c r="P116" s="119">
        <v>5941.92</v>
      </c>
      <c r="Q116" s="119">
        <v>5941.92</v>
      </c>
      <c r="R116" s="119">
        <v>5941.92</v>
      </c>
      <c r="S116" s="119">
        <v>5941.92</v>
      </c>
      <c r="T116" s="119">
        <v>5941.92</v>
      </c>
      <c r="U116" s="119">
        <v>5941.92</v>
      </c>
      <c r="V116" s="119">
        <v>14854.66</v>
      </c>
      <c r="W116" s="233">
        <f t="shared" si="3"/>
        <v>98041.54</v>
      </c>
    </row>
    <row r="117" spans="1:23" s="234" customFormat="1" x14ac:dyDescent="0.2">
      <c r="A117" s="463"/>
      <c r="B117" s="215" t="s">
        <v>585</v>
      </c>
      <c r="C117" s="492"/>
      <c r="D117" s="477"/>
      <c r="E117" s="475"/>
      <c r="F117" s="479"/>
      <c r="G117" s="115">
        <v>2.5400000000000002E-3</v>
      </c>
      <c r="H117" s="135">
        <v>325</v>
      </c>
      <c r="I117" s="135">
        <v>370</v>
      </c>
      <c r="J117" s="135">
        <v>350</v>
      </c>
      <c r="K117" s="135">
        <v>325</v>
      </c>
      <c r="L117" s="135">
        <v>300</v>
      </c>
      <c r="M117" s="135">
        <v>275</v>
      </c>
      <c r="N117" s="135">
        <v>250</v>
      </c>
      <c r="O117" s="135">
        <v>230</v>
      </c>
      <c r="P117" s="135">
        <v>205</v>
      </c>
      <c r="Q117" s="135">
        <v>180</v>
      </c>
      <c r="R117" s="135">
        <v>155</v>
      </c>
      <c r="S117" s="135">
        <v>130</v>
      </c>
      <c r="T117" s="135">
        <v>105</v>
      </c>
      <c r="U117" s="135">
        <v>85</v>
      </c>
      <c r="V117" s="135">
        <v>100</v>
      </c>
      <c r="W117" s="236">
        <f t="shared" si="3"/>
        <v>3385</v>
      </c>
    </row>
    <row r="118" spans="1:23" s="234" customFormat="1" ht="12.75" customHeight="1" x14ac:dyDescent="0.2">
      <c r="A118" s="462">
        <v>56</v>
      </c>
      <c r="B118" s="212" t="s">
        <v>433</v>
      </c>
      <c r="C118" s="491" t="s">
        <v>586</v>
      </c>
      <c r="D118" s="484">
        <v>611</v>
      </c>
      <c r="E118" s="482">
        <v>202299.65</v>
      </c>
      <c r="F118" s="486" t="s">
        <v>587</v>
      </c>
      <c r="G118" s="121" t="s">
        <v>430</v>
      </c>
      <c r="H118" s="117"/>
      <c r="I118" s="117"/>
      <c r="J118" s="117"/>
      <c r="K118" s="117"/>
      <c r="L118" s="117"/>
      <c r="M118" s="117"/>
      <c r="N118" s="117"/>
      <c r="O118" s="117">
        <v>2615.2800000000002</v>
      </c>
      <c r="P118" s="117">
        <v>11400.04</v>
      </c>
      <c r="Q118" s="117">
        <v>11400.04</v>
      </c>
      <c r="R118" s="117">
        <v>11400.04</v>
      </c>
      <c r="S118" s="117">
        <v>11400.04</v>
      </c>
      <c r="T118" s="117">
        <v>11400.04</v>
      </c>
      <c r="U118" s="117">
        <v>11400.04</v>
      </c>
      <c r="V118" s="117">
        <v>31350.22</v>
      </c>
      <c r="W118" s="248">
        <f t="shared" si="3"/>
        <v>102365.74</v>
      </c>
    </row>
    <row r="119" spans="1:23" s="234" customFormat="1" x14ac:dyDescent="0.2">
      <c r="A119" s="463"/>
      <c r="B119" s="213" t="s">
        <v>588</v>
      </c>
      <c r="C119" s="492"/>
      <c r="D119" s="485"/>
      <c r="E119" s="483"/>
      <c r="F119" s="487"/>
      <c r="G119" s="118">
        <v>2.5000000000000001E-3</v>
      </c>
      <c r="H119" s="138">
        <v>300</v>
      </c>
      <c r="I119" s="138">
        <v>420</v>
      </c>
      <c r="J119" s="138">
        <v>420</v>
      </c>
      <c r="K119" s="138">
        <v>420</v>
      </c>
      <c r="L119" s="138">
        <v>420</v>
      </c>
      <c r="M119" s="138">
        <v>420</v>
      </c>
      <c r="N119" s="138">
        <v>420</v>
      </c>
      <c r="O119" s="138">
        <v>420</v>
      </c>
      <c r="P119" s="138">
        <v>400</v>
      </c>
      <c r="Q119" s="138">
        <v>355</v>
      </c>
      <c r="R119" s="138">
        <v>305</v>
      </c>
      <c r="S119" s="138">
        <v>260</v>
      </c>
      <c r="T119" s="138">
        <v>215</v>
      </c>
      <c r="U119" s="138">
        <v>170</v>
      </c>
      <c r="V119" s="138">
        <v>225</v>
      </c>
      <c r="W119" s="249">
        <f t="shared" si="3"/>
        <v>5170</v>
      </c>
    </row>
    <row r="120" spans="1:23" s="234" customFormat="1" ht="12.75" customHeight="1" x14ac:dyDescent="0.2">
      <c r="A120" s="462">
        <v>57</v>
      </c>
      <c r="B120" s="214" t="s">
        <v>433</v>
      </c>
      <c r="C120" s="476" t="s">
        <v>589</v>
      </c>
      <c r="D120" s="476">
        <v>612</v>
      </c>
      <c r="E120" s="474">
        <v>836018.63</v>
      </c>
      <c r="F120" s="478" t="s">
        <v>590</v>
      </c>
      <c r="G120" s="120" t="s">
        <v>430</v>
      </c>
      <c r="H120" s="119">
        <v>8727.67</v>
      </c>
      <c r="I120" s="119">
        <v>26008</v>
      </c>
      <c r="J120" s="119">
        <v>26008</v>
      </c>
      <c r="K120" s="119">
        <v>26008</v>
      </c>
      <c r="L120" s="119">
        <v>26008</v>
      </c>
      <c r="M120" s="119">
        <v>26008</v>
      </c>
      <c r="N120" s="119">
        <v>26008</v>
      </c>
      <c r="O120" s="119">
        <v>26008</v>
      </c>
      <c r="P120" s="119">
        <v>26008</v>
      </c>
      <c r="Q120" s="119">
        <v>26008</v>
      </c>
      <c r="R120" s="119">
        <v>26008</v>
      </c>
      <c r="S120" s="119">
        <v>26008</v>
      </c>
      <c r="T120" s="119">
        <v>26008</v>
      </c>
      <c r="U120" s="119">
        <v>26008</v>
      </c>
      <c r="V120" s="119">
        <v>71522</v>
      </c>
      <c r="W120" s="233">
        <f t="shared" si="3"/>
        <v>418353.67</v>
      </c>
    </row>
    <row r="121" spans="1:23" s="234" customFormat="1" x14ac:dyDescent="0.2">
      <c r="A121" s="463"/>
      <c r="B121" s="215" t="s">
        <v>591</v>
      </c>
      <c r="C121" s="477"/>
      <c r="D121" s="477"/>
      <c r="E121" s="475"/>
      <c r="F121" s="479"/>
      <c r="G121" s="115">
        <v>2.5000000000000001E-3</v>
      </c>
      <c r="H121" s="135">
        <v>1225</v>
      </c>
      <c r="I121" s="135">
        <v>1650</v>
      </c>
      <c r="J121" s="135">
        <v>1540</v>
      </c>
      <c r="K121" s="135">
        <v>1440</v>
      </c>
      <c r="L121" s="135">
        <v>1330</v>
      </c>
      <c r="M121" s="135">
        <v>1225</v>
      </c>
      <c r="N121" s="135">
        <v>1120</v>
      </c>
      <c r="O121" s="135">
        <v>1015</v>
      </c>
      <c r="P121" s="135">
        <v>910</v>
      </c>
      <c r="Q121" s="135">
        <v>805</v>
      </c>
      <c r="R121" s="135">
        <v>700</v>
      </c>
      <c r="S121" s="135">
        <v>595</v>
      </c>
      <c r="T121" s="135">
        <v>485</v>
      </c>
      <c r="U121" s="135">
        <v>380</v>
      </c>
      <c r="V121" s="135">
        <v>510</v>
      </c>
      <c r="W121" s="236">
        <f t="shared" si="3"/>
        <v>14930</v>
      </c>
    </row>
    <row r="122" spans="1:23" s="234" customFormat="1" ht="12.75" customHeight="1" x14ac:dyDescent="0.2">
      <c r="A122" s="462">
        <v>58</v>
      </c>
      <c r="B122" s="212" t="s">
        <v>433</v>
      </c>
      <c r="C122" s="484" t="s">
        <v>592</v>
      </c>
      <c r="D122" s="484">
        <v>613</v>
      </c>
      <c r="E122" s="482">
        <v>375727.8</v>
      </c>
      <c r="F122" s="486" t="s">
        <v>593</v>
      </c>
      <c r="G122" s="121" t="s">
        <v>430</v>
      </c>
      <c r="H122" s="117"/>
      <c r="I122" s="117"/>
      <c r="J122" s="117"/>
      <c r="K122" s="117"/>
      <c r="L122" s="117">
        <v>8153.54</v>
      </c>
      <c r="M122" s="117">
        <v>21781.32</v>
      </c>
      <c r="N122" s="117">
        <v>21781.32</v>
      </c>
      <c r="O122" s="117">
        <v>21781.32</v>
      </c>
      <c r="P122" s="117">
        <v>21781.32</v>
      </c>
      <c r="Q122" s="117">
        <v>21781.32</v>
      </c>
      <c r="R122" s="117">
        <v>21781.32</v>
      </c>
      <c r="S122" s="117">
        <v>21781.32</v>
      </c>
      <c r="T122" s="117">
        <v>21781.32</v>
      </c>
      <c r="U122" s="117">
        <v>21781.32</v>
      </c>
      <c r="V122" s="117">
        <v>59898.65</v>
      </c>
      <c r="W122" s="248">
        <f t="shared" si="3"/>
        <v>264084.07000000007</v>
      </c>
    </row>
    <row r="123" spans="1:23" s="234" customFormat="1" x14ac:dyDescent="0.2">
      <c r="A123" s="463"/>
      <c r="B123" s="213" t="s">
        <v>594</v>
      </c>
      <c r="C123" s="485"/>
      <c r="D123" s="485"/>
      <c r="E123" s="483"/>
      <c r="F123" s="487"/>
      <c r="G123" s="118">
        <v>2.5000000000000001E-3</v>
      </c>
      <c r="H123" s="138">
        <v>775</v>
      </c>
      <c r="I123" s="138">
        <v>1075</v>
      </c>
      <c r="J123" s="138">
        <v>1075</v>
      </c>
      <c r="K123" s="138">
        <v>1075</v>
      </c>
      <c r="L123" s="138">
        <v>1075</v>
      </c>
      <c r="M123" s="138">
        <v>1025</v>
      </c>
      <c r="N123" s="138">
        <v>940</v>
      </c>
      <c r="O123" s="138">
        <v>855</v>
      </c>
      <c r="P123" s="138">
        <v>760</v>
      </c>
      <c r="Q123" s="138">
        <v>675</v>
      </c>
      <c r="R123" s="138">
        <v>585</v>
      </c>
      <c r="S123" s="138">
        <v>500</v>
      </c>
      <c r="T123" s="138">
        <v>410</v>
      </c>
      <c r="U123" s="138">
        <v>320</v>
      </c>
      <c r="V123" s="138">
        <v>425</v>
      </c>
      <c r="W123" s="249">
        <f t="shared" si="3"/>
        <v>11570</v>
      </c>
    </row>
    <row r="124" spans="1:23" s="234" customFormat="1" ht="12.75" customHeight="1" x14ac:dyDescent="0.2">
      <c r="A124" s="462">
        <v>59</v>
      </c>
      <c r="B124" s="214" t="s">
        <v>433</v>
      </c>
      <c r="C124" s="476" t="s">
        <v>595</v>
      </c>
      <c r="D124" s="476">
        <v>614</v>
      </c>
      <c r="E124" s="474">
        <v>284574.36</v>
      </c>
      <c r="F124" s="478" t="s">
        <v>596</v>
      </c>
      <c r="G124" s="120" t="s">
        <v>430</v>
      </c>
      <c r="H124" s="119">
        <v>16499.64</v>
      </c>
      <c r="I124" s="119">
        <v>16499.64</v>
      </c>
      <c r="J124" s="119">
        <v>16499.64</v>
      </c>
      <c r="K124" s="119">
        <v>16499.64</v>
      </c>
      <c r="L124" s="119">
        <v>16499.64</v>
      </c>
      <c r="M124" s="119">
        <v>16499.64</v>
      </c>
      <c r="N124" s="119">
        <v>16499.64</v>
      </c>
      <c r="O124" s="119">
        <v>16499.64</v>
      </c>
      <c r="P124" s="119">
        <v>16499.64</v>
      </c>
      <c r="Q124" s="119">
        <v>16499.64</v>
      </c>
      <c r="R124" s="119">
        <v>16499.64</v>
      </c>
      <c r="S124" s="119">
        <v>16499.64</v>
      </c>
      <c r="T124" s="119">
        <v>16499.64</v>
      </c>
      <c r="U124" s="119">
        <v>16499.64</v>
      </c>
      <c r="V124" s="119">
        <v>45373.69</v>
      </c>
      <c r="W124" s="233">
        <f t="shared" si="3"/>
        <v>276368.65000000008</v>
      </c>
    </row>
    <row r="125" spans="1:23" s="234" customFormat="1" x14ac:dyDescent="0.2">
      <c r="A125" s="463"/>
      <c r="B125" s="215" t="s">
        <v>597</v>
      </c>
      <c r="C125" s="477"/>
      <c r="D125" s="477"/>
      <c r="E125" s="475"/>
      <c r="F125" s="479"/>
      <c r="G125" s="115">
        <v>2.5000000000000001E-3</v>
      </c>
      <c r="H125" s="135">
        <v>800</v>
      </c>
      <c r="I125" s="135">
        <v>1045</v>
      </c>
      <c r="J125" s="135">
        <v>980</v>
      </c>
      <c r="K125" s="135">
        <v>915</v>
      </c>
      <c r="L125" s="135">
        <v>845</v>
      </c>
      <c r="M125" s="135">
        <v>780</v>
      </c>
      <c r="N125" s="135">
        <v>710</v>
      </c>
      <c r="O125" s="135">
        <v>645</v>
      </c>
      <c r="P125" s="135">
        <v>580</v>
      </c>
      <c r="Q125" s="135">
        <v>510</v>
      </c>
      <c r="R125" s="135">
        <v>445</v>
      </c>
      <c r="S125" s="135">
        <v>380</v>
      </c>
      <c r="T125" s="135">
        <v>310</v>
      </c>
      <c r="U125" s="135">
        <v>245</v>
      </c>
      <c r="V125" s="135">
        <v>325</v>
      </c>
      <c r="W125" s="236">
        <f t="shared" si="3"/>
        <v>9515</v>
      </c>
    </row>
    <row r="126" spans="1:23" s="234" customFormat="1" ht="12.75" customHeight="1" x14ac:dyDescent="0.2">
      <c r="A126" s="462">
        <v>60</v>
      </c>
      <c r="B126" s="212" t="s">
        <v>433</v>
      </c>
      <c r="C126" s="484" t="s">
        <v>598</v>
      </c>
      <c r="D126" s="484">
        <v>615</v>
      </c>
      <c r="E126" s="482">
        <v>2902426.28</v>
      </c>
      <c r="F126" s="486" t="s">
        <v>599</v>
      </c>
      <c r="G126" s="121" t="s">
        <v>430</v>
      </c>
      <c r="H126" s="141">
        <v>62000</v>
      </c>
      <c r="I126" s="141">
        <v>20000</v>
      </c>
      <c r="J126" s="141">
        <v>20000</v>
      </c>
      <c r="K126" s="141">
        <v>100000</v>
      </c>
      <c r="L126" s="141">
        <v>20000</v>
      </c>
      <c r="M126" s="141">
        <v>117840</v>
      </c>
      <c r="N126" s="141">
        <v>117840</v>
      </c>
      <c r="O126" s="141">
        <v>117840</v>
      </c>
      <c r="P126" s="141">
        <v>117840</v>
      </c>
      <c r="Q126" s="141">
        <v>117840</v>
      </c>
      <c r="R126" s="141">
        <v>117840</v>
      </c>
      <c r="S126" s="141">
        <v>117840</v>
      </c>
      <c r="T126" s="141">
        <v>117840</v>
      </c>
      <c r="U126" s="141">
        <v>117840</v>
      </c>
      <c r="V126" s="141">
        <v>353360.82</v>
      </c>
      <c r="W126" s="248">
        <f t="shared" si="3"/>
        <v>1635920.82</v>
      </c>
    </row>
    <row r="127" spans="1:23" s="234" customFormat="1" x14ac:dyDescent="0.2">
      <c r="A127" s="463"/>
      <c r="B127" s="213" t="s">
        <v>600</v>
      </c>
      <c r="C127" s="485"/>
      <c r="D127" s="485"/>
      <c r="E127" s="483"/>
      <c r="F127" s="487"/>
      <c r="G127" s="118">
        <v>2.5000000000000001E-3</v>
      </c>
      <c r="H127" s="135">
        <v>4115</v>
      </c>
      <c r="I127" s="135">
        <v>6385</v>
      </c>
      <c r="J127" s="135">
        <v>6290</v>
      </c>
      <c r="K127" s="135">
        <v>6160</v>
      </c>
      <c r="L127" s="135">
        <v>5825</v>
      </c>
      <c r="M127" s="135">
        <v>5640</v>
      </c>
      <c r="N127" s="135">
        <v>5185</v>
      </c>
      <c r="O127" s="135">
        <v>4720</v>
      </c>
      <c r="P127" s="135">
        <v>4230</v>
      </c>
      <c r="Q127" s="135">
        <v>3750</v>
      </c>
      <c r="R127" s="135">
        <v>3275</v>
      </c>
      <c r="S127" s="135">
        <v>2805</v>
      </c>
      <c r="T127" s="135">
        <v>2320</v>
      </c>
      <c r="U127" s="135">
        <v>1840</v>
      </c>
      <c r="V127" s="135">
        <v>2675</v>
      </c>
      <c r="W127" s="249">
        <f t="shared" si="3"/>
        <v>65215</v>
      </c>
    </row>
    <row r="128" spans="1:23" s="234" customFormat="1" ht="12.75" customHeight="1" x14ac:dyDescent="0.2">
      <c r="A128" s="462">
        <v>61</v>
      </c>
      <c r="B128" s="214" t="s">
        <v>433</v>
      </c>
      <c r="C128" s="476" t="s">
        <v>601</v>
      </c>
      <c r="D128" s="476">
        <v>616</v>
      </c>
      <c r="E128" s="474">
        <v>1166021.49</v>
      </c>
      <c r="F128" s="478" t="s">
        <v>602</v>
      </c>
      <c r="G128" s="120" t="s">
        <v>430</v>
      </c>
      <c r="H128" s="119">
        <v>65692</v>
      </c>
      <c r="I128" s="119">
        <v>65692</v>
      </c>
      <c r="J128" s="119">
        <v>65692</v>
      </c>
      <c r="K128" s="119">
        <v>65692</v>
      </c>
      <c r="L128" s="119">
        <v>65692</v>
      </c>
      <c r="M128" s="119">
        <v>65692</v>
      </c>
      <c r="N128" s="119">
        <v>65692</v>
      </c>
      <c r="O128" s="119">
        <v>65692</v>
      </c>
      <c r="P128" s="119">
        <v>65692</v>
      </c>
      <c r="Q128" s="119">
        <v>65692</v>
      </c>
      <c r="R128" s="119">
        <v>65692</v>
      </c>
      <c r="S128" s="119">
        <v>65692</v>
      </c>
      <c r="T128" s="119">
        <v>65692</v>
      </c>
      <c r="U128" s="119">
        <v>65692</v>
      </c>
      <c r="V128" s="119">
        <v>213499</v>
      </c>
      <c r="W128" s="233">
        <f t="shared" si="3"/>
        <v>1133187</v>
      </c>
    </row>
    <row r="129" spans="1:23" s="234" customFormat="1" x14ac:dyDescent="0.2">
      <c r="A129" s="463"/>
      <c r="B129" s="215" t="s">
        <v>603</v>
      </c>
      <c r="C129" s="477"/>
      <c r="D129" s="477"/>
      <c r="E129" s="475"/>
      <c r="F129" s="479"/>
      <c r="G129" s="115">
        <v>3.5100000000000001E-3</v>
      </c>
      <c r="H129" s="135">
        <v>4415</v>
      </c>
      <c r="I129" s="135">
        <v>4290</v>
      </c>
      <c r="J129" s="135">
        <v>4025</v>
      </c>
      <c r="K129" s="135">
        <v>3770</v>
      </c>
      <c r="L129" s="135">
        <v>3490</v>
      </c>
      <c r="M129" s="135">
        <v>3225</v>
      </c>
      <c r="N129" s="135">
        <v>2960</v>
      </c>
      <c r="O129" s="135">
        <v>2700</v>
      </c>
      <c r="P129" s="135">
        <v>2425</v>
      </c>
      <c r="Q129" s="135">
        <v>2160</v>
      </c>
      <c r="R129" s="135">
        <v>1895</v>
      </c>
      <c r="S129" s="135">
        <v>1630</v>
      </c>
      <c r="T129" s="135">
        <v>1360</v>
      </c>
      <c r="U129" s="135">
        <v>1095</v>
      </c>
      <c r="V129" s="135">
        <v>1720</v>
      </c>
      <c r="W129" s="236">
        <f t="shared" si="3"/>
        <v>41160</v>
      </c>
    </row>
    <row r="130" spans="1:23" s="264" customFormat="1" ht="12.75" customHeight="1" x14ac:dyDescent="0.2">
      <c r="A130" s="462">
        <v>62</v>
      </c>
      <c r="B130" s="263" t="s">
        <v>433</v>
      </c>
      <c r="C130" s="448" t="s">
        <v>604</v>
      </c>
      <c r="D130" s="476">
        <v>617</v>
      </c>
      <c r="E130" s="482">
        <v>828989.55</v>
      </c>
      <c r="F130" s="489" t="s">
        <v>605</v>
      </c>
      <c r="G130" s="121" t="s">
        <v>430</v>
      </c>
      <c r="H130" s="117">
        <v>1885.53</v>
      </c>
      <c r="I130" s="117">
        <v>10204</v>
      </c>
      <c r="J130" s="117">
        <v>10204</v>
      </c>
      <c r="K130" s="117">
        <v>10204</v>
      </c>
      <c r="L130" s="117">
        <v>10204</v>
      </c>
      <c r="M130" s="117">
        <v>10204</v>
      </c>
      <c r="N130" s="117">
        <v>10204</v>
      </c>
      <c r="O130" s="117">
        <v>10204</v>
      </c>
      <c r="P130" s="117">
        <v>10204</v>
      </c>
      <c r="Q130" s="117">
        <v>10204</v>
      </c>
      <c r="R130" s="117">
        <v>10204</v>
      </c>
      <c r="S130" s="117">
        <v>10204</v>
      </c>
      <c r="T130" s="117">
        <v>10204</v>
      </c>
      <c r="U130" s="117">
        <v>10204</v>
      </c>
      <c r="V130" s="117">
        <v>33163</v>
      </c>
      <c r="W130" s="233">
        <f t="shared" si="3"/>
        <v>167700.53</v>
      </c>
    </row>
    <row r="131" spans="1:23" s="264" customFormat="1" x14ac:dyDescent="0.2">
      <c r="A131" s="463"/>
      <c r="B131" s="265" t="s">
        <v>606</v>
      </c>
      <c r="C131" s="449"/>
      <c r="D131" s="477"/>
      <c r="E131" s="483"/>
      <c r="F131" s="490"/>
      <c r="G131" s="118">
        <v>2.7899999999999999E-3</v>
      </c>
      <c r="H131" s="138">
        <v>630</v>
      </c>
      <c r="I131" s="138">
        <v>670</v>
      </c>
      <c r="J131" s="138">
        <v>625</v>
      </c>
      <c r="K131" s="138">
        <v>585</v>
      </c>
      <c r="L131" s="138">
        <v>545</v>
      </c>
      <c r="M131" s="138">
        <v>505</v>
      </c>
      <c r="N131" s="138">
        <v>460</v>
      </c>
      <c r="O131" s="138">
        <v>420</v>
      </c>
      <c r="P131" s="138">
        <v>380</v>
      </c>
      <c r="Q131" s="138">
        <v>340</v>
      </c>
      <c r="R131" s="138">
        <v>295</v>
      </c>
      <c r="S131" s="138">
        <v>255</v>
      </c>
      <c r="T131" s="138">
        <v>215</v>
      </c>
      <c r="U131" s="138">
        <v>170</v>
      </c>
      <c r="V131" s="138">
        <v>270</v>
      </c>
      <c r="W131" s="236">
        <f t="shared" si="3"/>
        <v>6365</v>
      </c>
    </row>
    <row r="132" spans="1:23" s="264" customFormat="1" ht="12.75" customHeight="1" x14ac:dyDescent="0.2">
      <c r="A132" s="462">
        <v>63</v>
      </c>
      <c r="B132" s="214" t="s">
        <v>433</v>
      </c>
      <c r="C132" s="448" t="s">
        <v>607</v>
      </c>
      <c r="D132" s="476">
        <v>618</v>
      </c>
      <c r="E132" s="474">
        <v>1579220.53</v>
      </c>
      <c r="F132" s="456" t="s">
        <v>608</v>
      </c>
      <c r="G132" s="120" t="s">
        <v>430</v>
      </c>
      <c r="H132" s="266"/>
      <c r="I132" s="266"/>
      <c r="J132" s="266"/>
      <c r="K132" s="266"/>
      <c r="L132" s="266"/>
      <c r="M132" s="266"/>
      <c r="N132" s="266"/>
      <c r="O132" s="266">
        <v>31184.06</v>
      </c>
      <c r="P132" s="266">
        <v>62848</v>
      </c>
      <c r="Q132" s="266">
        <v>62848</v>
      </c>
      <c r="R132" s="266">
        <v>62848</v>
      </c>
      <c r="S132" s="266">
        <v>62848</v>
      </c>
      <c r="T132" s="266">
        <v>62848</v>
      </c>
      <c r="U132" s="266">
        <v>62848</v>
      </c>
      <c r="V132" s="266">
        <v>204256</v>
      </c>
      <c r="W132" s="233">
        <f t="shared" si="3"/>
        <v>612528.06000000006</v>
      </c>
    </row>
    <row r="133" spans="1:23" s="264" customFormat="1" x14ac:dyDescent="0.2">
      <c r="A133" s="463"/>
      <c r="B133" s="215" t="s">
        <v>609</v>
      </c>
      <c r="C133" s="449"/>
      <c r="D133" s="477"/>
      <c r="E133" s="475"/>
      <c r="F133" s="457"/>
      <c r="G133" s="115">
        <v>2.7499999999999998E-3</v>
      </c>
      <c r="H133" s="267">
        <v>2290</v>
      </c>
      <c r="I133" s="267">
        <v>2485</v>
      </c>
      <c r="J133" s="267">
        <v>2485</v>
      </c>
      <c r="K133" s="267">
        <v>2495</v>
      </c>
      <c r="L133" s="267">
        <v>2485</v>
      </c>
      <c r="M133" s="267">
        <v>2485</v>
      </c>
      <c r="N133" s="267">
        <v>2485</v>
      </c>
      <c r="O133" s="267">
        <v>2490</v>
      </c>
      <c r="P133" s="267">
        <v>2320</v>
      </c>
      <c r="Q133" s="267">
        <v>2065</v>
      </c>
      <c r="R133" s="267">
        <v>1810</v>
      </c>
      <c r="S133" s="267">
        <v>1560</v>
      </c>
      <c r="T133" s="267">
        <v>1300</v>
      </c>
      <c r="U133" s="267">
        <v>1045</v>
      </c>
      <c r="V133" s="267">
        <v>1650</v>
      </c>
      <c r="W133" s="236">
        <f t="shared" si="3"/>
        <v>31450</v>
      </c>
    </row>
    <row r="134" spans="1:23" s="264" customFormat="1" ht="12.75" customHeight="1" x14ac:dyDescent="0.2">
      <c r="A134" s="462">
        <v>64</v>
      </c>
      <c r="B134" s="214" t="s">
        <v>433</v>
      </c>
      <c r="C134" s="448" t="s">
        <v>610</v>
      </c>
      <c r="D134" s="476">
        <v>619</v>
      </c>
      <c r="E134" s="474">
        <v>459602.93</v>
      </c>
      <c r="F134" s="456" t="s">
        <v>611</v>
      </c>
      <c r="G134" s="120" t="s">
        <v>430</v>
      </c>
      <c r="H134" s="268"/>
      <c r="I134" s="268"/>
      <c r="J134" s="268"/>
      <c r="K134" s="268"/>
      <c r="L134" s="268"/>
      <c r="M134" s="268"/>
      <c r="N134" s="268"/>
      <c r="O134" s="268"/>
      <c r="P134" s="268">
        <v>22331.439999999999</v>
      </c>
      <c r="Q134" s="268">
        <v>26264</v>
      </c>
      <c r="R134" s="268">
        <v>26264</v>
      </c>
      <c r="S134" s="268">
        <v>26264</v>
      </c>
      <c r="T134" s="268">
        <v>26264</v>
      </c>
      <c r="U134" s="268">
        <v>26264</v>
      </c>
      <c r="V134" s="268">
        <v>91924</v>
      </c>
      <c r="W134" s="233">
        <f t="shared" si="3"/>
        <v>245575.44</v>
      </c>
    </row>
    <row r="135" spans="1:23" s="264" customFormat="1" x14ac:dyDescent="0.2">
      <c r="A135" s="463"/>
      <c r="B135" s="215" t="s">
        <v>612</v>
      </c>
      <c r="C135" s="449"/>
      <c r="D135" s="477"/>
      <c r="E135" s="475"/>
      <c r="F135" s="457"/>
      <c r="G135" s="115">
        <v>2.5500000000000002E-3</v>
      </c>
      <c r="H135" s="269">
        <v>820</v>
      </c>
      <c r="I135" s="269">
        <v>1000</v>
      </c>
      <c r="J135" s="269">
        <v>1000</v>
      </c>
      <c r="K135" s="269">
        <v>1000</v>
      </c>
      <c r="L135" s="269">
        <v>1000</v>
      </c>
      <c r="M135" s="269">
        <v>1000</v>
      </c>
      <c r="N135" s="269">
        <v>1000</v>
      </c>
      <c r="O135" s="269">
        <v>1000</v>
      </c>
      <c r="P135" s="269">
        <v>985</v>
      </c>
      <c r="Q135" s="269">
        <v>890</v>
      </c>
      <c r="R135" s="269">
        <v>785</v>
      </c>
      <c r="S135" s="269">
        <v>680</v>
      </c>
      <c r="T135" s="269">
        <v>570</v>
      </c>
      <c r="U135" s="269">
        <v>465</v>
      </c>
      <c r="V135" s="269">
        <v>790</v>
      </c>
      <c r="W135" s="236">
        <f t="shared" si="3"/>
        <v>12985</v>
      </c>
    </row>
    <row r="136" spans="1:23" s="264" customFormat="1" ht="12.75" customHeight="1" x14ac:dyDescent="0.2">
      <c r="A136" s="462">
        <v>65</v>
      </c>
      <c r="B136" s="212" t="s">
        <v>433</v>
      </c>
      <c r="C136" s="480" t="s">
        <v>613</v>
      </c>
      <c r="D136" s="484">
        <v>621</v>
      </c>
      <c r="E136" s="482">
        <v>6577048</v>
      </c>
      <c r="F136" s="489" t="s">
        <v>614</v>
      </c>
      <c r="G136" s="121" t="s">
        <v>430</v>
      </c>
      <c r="H136" s="270">
        <v>180000.16</v>
      </c>
      <c r="I136" s="271">
        <v>100000</v>
      </c>
      <c r="J136" s="271">
        <v>100000</v>
      </c>
      <c r="K136" s="271">
        <v>200000</v>
      </c>
      <c r="L136" s="271">
        <v>200000</v>
      </c>
      <c r="M136" s="271">
        <v>252660</v>
      </c>
      <c r="N136" s="271">
        <v>252660</v>
      </c>
      <c r="O136" s="271">
        <v>252660</v>
      </c>
      <c r="P136" s="271">
        <v>252660</v>
      </c>
      <c r="Q136" s="271">
        <v>252660</v>
      </c>
      <c r="R136" s="271">
        <v>252660</v>
      </c>
      <c r="S136" s="271">
        <v>252660</v>
      </c>
      <c r="T136" s="271">
        <v>252660</v>
      </c>
      <c r="U136" s="271">
        <v>252660</v>
      </c>
      <c r="V136" s="271">
        <v>884240</v>
      </c>
      <c r="W136" s="248">
        <f t="shared" ref="W136:W163" si="4">SUM(H136:V136)</f>
        <v>3938180.16</v>
      </c>
    </row>
    <row r="137" spans="1:23" s="264" customFormat="1" x14ac:dyDescent="0.2">
      <c r="A137" s="463"/>
      <c r="B137" s="215" t="s">
        <v>615</v>
      </c>
      <c r="C137" s="449"/>
      <c r="D137" s="477"/>
      <c r="E137" s="483"/>
      <c r="F137" s="490"/>
      <c r="G137" s="115">
        <v>2.5699999999999998E-3</v>
      </c>
      <c r="H137" s="272">
        <v>12975</v>
      </c>
      <c r="I137" s="272">
        <v>15200</v>
      </c>
      <c r="J137" s="272">
        <v>14775</v>
      </c>
      <c r="K137" s="272">
        <v>14325</v>
      </c>
      <c r="L137" s="272">
        <v>13495</v>
      </c>
      <c r="M137" s="272">
        <v>12640</v>
      </c>
      <c r="N137" s="272">
        <v>11630</v>
      </c>
      <c r="O137" s="272">
        <v>10635</v>
      </c>
      <c r="P137" s="272">
        <v>9580</v>
      </c>
      <c r="Q137" s="272">
        <v>8555</v>
      </c>
      <c r="R137" s="272">
        <v>7530</v>
      </c>
      <c r="S137" s="272">
        <v>6525</v>
      </c>
      <c r="T137" s="272">
        <v>5480</v>
      </c>
      <c r="U137" s="272">
        <v>4455</v>
      </c>
      <c r="V137" s="272">
        <v>7580</v>
      </c>
      <c r="W137" s="236">
        <f t="shared" si="4"/>
        <v>155380</v>
      </c>
    </row>
    <row r="138" spans="1:23" s="264" customFormat="1" ht="12.75" customHeight="1" x14ac:dyDescent="0.2">
      <c r="A138" s="462">
        <v>66</v>
      </c>
      <c r="B138" s="212" t="s">
        <v>433</v>
      </c>
      <c r="C138" s="480" t="s">
        <v>616</v>
      </c>
      <c r="D138" s="484">
        <v>622</v>
      </c>
      <c r="E138" s="474">
        <v>561890</v>
      </c>
      <c r="F138" s="456" t="s">
        <v>617</v>
      </c>
      <c r="G138" s="121" t="s">
        <v>430</v>
      </c>
      <c r="H138" s="273">
        <v>32108</v>
      </c>
      <c r="I138" s="273">
        <v>32108</v>
      </c>
      <c r="J138" s="273">
        <v>32108</v>
      </c>
      <c r="K138" s="273">
        <v>32108</v>
      </c>
      <c r="L138" s="273">
        <v>32108</v>
      </c>
      <c r="M138" s="273">
        <v>32108</v>
      </c>
      <c r="N138" s="273">
        <v>32108</v>
      </c>
      <c r="O138" s="273">
        <v>32108</v>
      </c>
      <c r="P138" s="273">
        <v>32108</v>
      </c>
      <c r="Q138" s="273">
        <v>32108</v>
      </c>
      <c r="R138" s="273">
        <v>32108</v>
      </c>
      <c r="S138" s="273">
        <v>32108</v>
      </c>
      <c r="T138" s="273">
        <v>32108</v>
      </c>
      <c r="U138" s="273">
        <v>32108</v>
      </c>
      <c r="V138" s="273">
        <v>112378</v>
      </c>
      <c r="W138" s="248">
        <f t="shared" si="4"/>
        <v>561890</v>
      </c>
    </row>
    <row r="139" spans="1:23" s="264" customFormat="1" x14ac:dyDescent="0.2">
      <c r="A139" s="463"/>
      <c r="B139" s="213" t="s">
        <v>618</v>
      </c>
      <c r="C139" s="481"/>
      <c r="D139" s="485"/>
      <c r="E139" s="475"/>
      <c r="F139" s="457"/>
      <c r="G139" s="118">
        <v>2.5000000000000001E-3</v>
      </c>
      <c r="H139" s="269">
        <v>1620</v>
      </c>
      <c r="I139" s="269">
        <v>2130</v>
      </c>
      <c r="J139" s="269">
        <v>2000</v>
      </c>
      <c r="K139" s="269">
        <v>1875</v>
      </c>
      <c r="L139" s="269">
        <v>1740</v>
      </c>
      <c r="M139" s="269">
        <v>1610</v>
      </c>
      <c r="N139" s="269">
        <v>1480</v>
      </c>
      <c r="O139" s="269">
        <v>1355</v>
      </c>
      <c r="P139" s="269">
        <v>1220</v>
      </c>
      <c r="Q139" s="269">
        <v>1090</v>
      </c>
      <c r="R139" s="269">
        <v>960</v>
      </c>
      <c r="S139" s="269">
        <v>830</v>
      </c>
      <c r="T139" s="269">
        <v>700</v>
      </c>
      <c r="U139" s="269">
        <v>570</v>
      </c>
      <c r="V139" s="269">
        <v>965</v>
      </c>
      <c r="W139" s="249">
        <f t="shared" si="4"/>
        <v>20145</v>
      </c>
    </row>
    <row r="140" spans="1:23" s="234" customFormat="1" ht="12.75" customHeight="1" x14ac:dyDescent="0.2">
      <c r="A140" s="462">
        <v>67</v>
      </c>
      <c r="B140" s="214" t="s">
        <v>433</v>
      </c>
      <c r="C140" s="476" t="s">
        <v>619</v>
      </c>
      <c r="D140" s="476">
        <v>623</v>
      </c>
      <c r="E140" s="474">
        <v>483802.31</v>
      </c>
      <c r="F140" s="478" t="s">
        <v>620</v>
      </c>
      <c r="G140" s="120" t="s">
        <v>430</v>
      </c>
      <c r="H140" s="119">
        <v>27197.31</v>
      </c>
      <c r="I140" s="119">
        <v>27260</v>
      </c>
      <c r="J140" s="119">
        <v>27260</v>
      </c>
      <c r="K140" s="119">
        <v>27260</v>
      </c>
      <c r="L140" s="119">
        <v>27260</v>
      </c>
      <c r="M140" s="119">
        <v>27260</v>
      </c>
      <c r="N140" s="119">
        <v>27260</v>
      </c>
      <c r="O140" s="119">
        <v>27260</v>
      </c>
      <c r="P140" s="119">
        <v>27260</v>
      </c>
      <c r="Q140" s="119">
        <v>27260</v>
      </c>
      <c r="R140" s="119">
        <v>27260</v>
      </c>
      <c r="S140" s="119">
        <v>27260</v>
      </c>
      <c r="T140" s="119">
        <v>27260</v>
      </c>
      <c r="U140" s="119">
        <v>27260</v>
      </c>
      <c r="V140" s="119">
        <v>102225</v>
      </c>
      <c r="W140" s="233">
        <f t="shared" si="4"/>
        <v>483802.31</v>
      </c>
    </row>
    <row r="141" spans="1:23" s="234" customFormat="1" x14ac:dyDescent="0.2">
      <c r="A141" s="463"/>
      <c r="B141" s="215" t="s">
        <v>621</v>
      </c>
      <c r="C141" s="477"/>
      <c r="D141" s="477"/>
      <c r="E141" s="475"/>
      <c r="F141" s="479"/>
      <c r="G141" s="115">
        <v>2.5000000000000001E-3</v>
      </c>
      <c r="H141" s="135">
        <v>1395</v>
      </c>
      <c r="I141" s="135">
        <v>1835</v>
      </c>
      <c r="J141" s="135">
        <v>1725</v>
      </c>
      <c r="K141" s="135">
        <v>1620</v>
      </c>
      <c r="L141" s="135">
        <v>1505</v>
      </c>
      <c r="M141" s="135">
        <v>1395</v>
      </c>
      <c r="N141" s="135">
        <v>1285</v>
      </c>
      <c r="O141" s="135">
        <v>1175</v>
      </c>
      <c r="P141" s="135">
        <v>1065</v>
      </c>
      <c r="Q141" s="135">
        <v>955</v>
      </c>
      <c r="R141" s="135">
        <v>840</v>
      </c>
      <c r="S141" s="135">
        <v>735</v>
      </c>
      <c r="T141" s="135">
        <v>620</v>
      </c>
      <c r="U141" s="135">
        <v>510</v>
      </c>
      <c r="V141" s="135">
        <v>925</v>
      </c>
      <c r="W141" s="236">
        <f t="shared" si="4"/>
        <v>17585</v>
      </c>
    </row>
    <row r="142" spans="1:23" s="234" customFormat="1" ht="12.75" customHeight="1" x14ac:dyDescent="0.2">
      <c r="A142" s="462">
        <v>68</v>
      </c>
      <c r="B142" s="214" t="s">
        <v>433</v>
      </c>
      <c r="C142" s="476" t="s">
        <v>622</v>
      </c>
      <c r="D142" s="476" t="s">
        <v>623</v>
      </c>
      <c r="E142" s="474">
        <v>177632.15</v>
      </c>
      <c r="F142" s="478" t="s">
        <v>624</v>
      </c>
      <c r="G142" s="120" t="s">
        <v>430</v>
      </c>
      <c r="H142" s="119">
        <v>9998.15</v>
      </c>
      <c r="I142" s="119">
        <v>10008</v>
      </c>
      <c r="J142" s="119">
        <v>10008</v>
      </c>
      <c r="K142" s="119">
        <v>10008</v>
      </c>
      <c r="L142" s="119">
        <v>10008</v>
      </c>
      <c r="M142" s="119">
        <v>10008</v>
      </c>
      <c r="N142" s="119">
        <v>10008</v>
      </c>
      <c r="O142" s="119">
        <v>10008</v>
      </c>
      <c r="P142" s="119">
        <v>10008</v>
      </c>
      <c r="Q142" s="119">
        <v>10008</v>
      </c>
      <c r="R142" s="119">
        <v>10008</v>
      </c>
      <c r="S142" s="119">
        <v>10008</v>
      </c>
      <c r="T142" s="119">
        <v>10008</v>
      </c>
      <c r="U142" s="119">
        <v>10008</v>
      </c>
      <c r="V142" s="119">
        <v>37530</v>
      </c>
      <c r="W142" s="233">
        <f t="shared" si="4"/>
        <v>177632.15</v>
      </c>
    </row>
    <row r="143" spans="1:23" s="234" customFormat="1" x14ac:dyDescent="0.2">
      <c r="A143" s="463"/>
      <c r="B143" s="215" t="s">
        <v>625</v>
      </c>
      <c r="C143" s="477"/>
      <c r="D143" s="477"/>
      <c r="E143" s="475"/>
      <c r="F143" s="479"/>
      <c r="G143" s="115">
        <v>2.5000000000000001E-3</v>
      </c>
      <c r="H143" s="135">
        <v>515</v>
      </c>
      <c r="I143" s="135">
        <v>675</v>
      </c>
      <c r="J143" s="135">
        <v>635</v>
      </c>
      <c r="K143" s="135">
        <v>595</v>
      </c>
      <c r="L143" s="135">
        <v>555</v>
      </c>
      <c r="M143" s="135">
        <v>515</v>
      </c>
      <c r="N143" s="135">
        <v>475</v>
      </c>
      <c r="O143" s="135">
        <v>435</v>
      </c>
      <c r="P143" s="135">
        <v>390</v>
      </c>
      <c r="Q143" s="135">
        <v>350</v>
      </c>
      <c r="R143" s="135">
        <v>310</v>
      </c>
      <c r="S143" s="135">
        <v>270</v>
      </c>
      <c r="T143" s="135">
        <v>230</v>
      </c>
      <c r="U143" s="135">
        <v>190</v>
      </c>
      <c r="V143" s="135">
        <v>340</v>
      </c>
      <c r="W143" s="236">
        <f t="shared" si="4"/>
        <v>6480</v>
      </c>
    </row>
    <row r="144" spans="1:23" s="234" customFormat="1" ht="15" customHeight="1" x14ac:dyDescent="0.2">
      <c r="A144" s="462">
        <v>69</v>
      </c>
      <c r="B144" s="212" t="s">
        <v>433</v>
      </c>
      <c r="C144" s="484" t="s">
        <v>627</v>
      </c>
      <c r="D144" s="484">
        <v>626</v>
      </c>
      <c r="E144" s="482">
        <v>658464</v>
      </c>
      <c r="F144" s="486" t="s">
        <v>626</v>
      </c>
      <c r="G144" s="121" t="s">
        <v>430</v>
      </c>
      <c r="H144" s="139">
        <v>19083</v>
      </c>
      <c r="I144" s="139">
        <v>38172</v>
      </c>
      <c r="J144" s="139">
        <v>38172</v>
      </c>
      <c r="K144" s="139">
        <v>38172</v>
      </c>
      <c r="L144" s="139">
        <v>38172</v>
      </c>
      <c r="M144" s="139">
        <v>38172</v>
      </c>
      <c r="N144" s="139">
        <v>38172</v>
      </c>
      <c r="O144" s="139">
        <v>38172</v>
      </c>
      <c r="P144" s="139">
        <v>38172</v>
      </c>
      <c r="Q144" s="139">
        <v>38172</v>
      </c>
      <c r="R144" s="139">
        <v>38172</v>
      </c>
      <c r="S144" s="139">
        <v>38172</v>
      </c>
      <c r="T144" s="139">
        <v>38172</v>
      </c>
      <c r="U144" s="139">
        <v>38172</v>
      </c>
      <c r="V144" s="139">
        <v>143145</v>
      </c>
      <c r="W144" s="248">
        <f t="shared" si="4"/>
        <v>658464</v>
      </c>
    </row>
    <row r="145" spans="1:23" s="234" customFormat="1" x14ac:dyDescent="0.2">
      <c r="A145" s="463"/>
      <c r="B145" s="213" t="s">
        <v>628</v>
      </c>
      <c r="C145" s="485"/>
      <c r="D145" s="485"/>
      <c r="E145" s="483"/>
      <c r="F145" s="487"/>
      <c r="G145" s="118">
        <v>2.5000000000000001E-3</v>
      </c>
      <c r="H145" s="138">
        <v>1925</v>
      </c>
      <c r="I145" s="138">
        <v>2570</v>
      </c>
      <c r="J145" s="138">
        <v>2415</v>
      </c>
      <c r="K145" s="138">
        <v>2270</v>
      </c>
      <c r="L145" s="138">
        <v>2105</v>
      </c>
      <c r="M145" s="138">
        <v>1950</v>
      </c>
      <c r="N145" s="138">
        <v>1800</v>
      </c>
      <c r="O145" s="138">
        <v>1645</v>
      </c>
      <c r="P145" s="138">
        <v>1490</v>
      </c>
      <c r="Q145" s="138">
        <v>1335</v>
      </c>
      <c r="R145" s="138">
        <v>1180</v>
      </c>
      <c r="S145" s="138">
        <v>1025</v>
      </c>
      <c r="T145" s="138">
        <v>870</v>
      </c>
      <c r="U145" s="138">
        <v>715</v>
      </c>
      <c r="V145" s="138">
        <v>1300</v>
      </c>
      <c r="W145" s="249">
        <f t="shared" si="4"/>
        <v>24595</v>
      </c>
    </row>
    <row r="146" spans="1:23" s="264" customFormat="1" ht="12.75" customHeight="1" x14ac:dyDescent="0.2">
      <c r="A146" s="462">
        <v>70</v>
      </c>
      <c r="B146" s="214" t="s">
        <v>433</v>
      </c>
      <c r="C146" s="448" t="s">
        <v>629</v>
      </c>
      <c r="D146" s="476">
        <v>627</v>
      </c>
      <c r="E146" s="474">
        <v>401001</v>
      </c>
      <c r="F146" s="478" t="s">
        <v>630</v>
      </c>
      <c r="G146" s="274" t="s">
        <v>430</v>
      </c>
      <c r="H146" s="266">
        <v>11429</v>
      </c>
      <c r="I146" s="266">
        <v>22916</v>
      </c>
      <c r="J146" s="266">
        <v>22916</v>
      </c>
      <c r="K146" s="266">
        <v>22916</v>
      </c>
      <c r="L146" s="266">
        <v>22916</v>
      </c>
      <c r="M146" s="266">
        <v>22916</v>
      </c>
      <c r="N146" s="266">
        <v>22916</v>
      </c>
      <c r="O146" s="266">
        <v>22916</v>
      </c>
      <c r="P146" s="266">
        <v>22916</v>
      </c>
      <c r="Q146" s="266">
        <v>22916</v>
      </c>
      <c r="R146" s="266">
        <v>22916</v>
      </c>
      <c r="S146" s="266">
        <v>22916</v>
      </c>
      <c r="T146" s="266">
        <v>22916</v>
      </c>
      <c r="U146" s="266">
        <v>22916</v>
      </c>
      <c r="V146" s="266">
        <v>91664</v>
      </c>
      <c r="W146" s="233">
        <f t="shared" si="4"/>
        <v>401001</v>
      </c>
    </row>
    <row r="147" spans="1:23" s="264" customFormat="1" x14ac:dyDescent="0.2">
      <c r="A147" s="463"/>
      <c r="B147" s="215" t="s">
        <v>631</v>
      </c>
      <c r="C147" s="449"/>
      <c r="D147" s="477"/>
      <c r="E147" s="475"/>
      <c r="F147" s="479"/>
      <c r="G147" s="275">
        <v>2.5000000000000001E-3</v>
      </c>
      <c r="H147" s="276">
        <v>1020</v>
      </c>
      <c r="I147" s="276">
        <v>1570</v>
      </c>
      <c r="J147" s="276">
        <v>1475</v>
      </c>
      <c r="K147" s="276">
        <v>1385</v>
      </c>
      <c r="L147" s="276">
        <v>1290</v>
      </c>
      <c r="M147" s="276">
        <v>1195</v>
      </c>
      <c r="N147" s="276">
        <v>1105</v>
      </c>
      <c r="O147" s="276">
        <v>1015</v>
      </c>
      <c r="P147" s="276">
        <v>920</v>
      </c>
      <c r="Q147" s="276">
        <v>825</v>
      </c>
      <c r="R147" s="276">
        <v>730</v>
      </c>
      <c r="S147" s="276">
        <v>640</v>
      </c>
      <c r="T147" s="276">
        <v>545</v>
      </c>
      <c r="U147" s="276">
        <v>455</v>
      </c>
      <c r="V147" s="276">
        <v>880</v>
      </c>
      <c r="W147" s="236">
        <f t="shared" si="4"/>
        <v>15050</v>
      </c>
    </row>
    <row r="148" spans="1:23" s="264" customFormat="1" ht="12.75" customHeight="1" x14ac:dyDescent="0.2">
      <c r="A148" s="462">
        <v>71</v>
      </c>
      <c r="B148" s="212" t="s">
        <v>433</v>
      </c>
      <c r="C148" s="480" t="s">
        <v>627</v>
      </c>
      <c r="D148" s="484">
        <v>628</v>
      </c>
      <c r="E148" s="482">
        <v>119421</v>
      </c>
      <c r="F148" s="488" t="s">
        <v>632</v>
      </c>
      <c r="G148" s="277" t="s">
        <v>430</v>
      </c>
      <c r="H148" s="273">
        <v>3363</v>
      </c>
      <c r="I148" s="273">
        <v>6728</v>
      </c>
      <c r="J148" s="273">
        <v>6728</v>
      </c>
      <c r="K148" s="273">
        <v>6728</v>
      </c>
      <c r="L148" s="273">
        <v>6728</v>
      </c>
      <c r="M148" s="273">
        <v>6728</v>
      </c>
      <c r="N148" s="273">
        <v>6728</v>
      </c>
      <c r="O148" s="273">
        <v>6728</v>
      </c>
      <c r="P148" s="273">
        <v>6728</v>
      </c>
      <c r="Q148" s="273">
        <v>6728</v>
      </c>
      <c r="R148" s="273">
        <v>6728</v>
      </c>
      <c r="S148" s="273">
        <v>6728</v>
      </c>
      <c r="T148" s="273">
        <v>6728</v>
      </c>
      <c r="U148" s="273">
        <v>6728</v>
      </c>
      <c r="V148" s="273">
        <v>28594</v>
      </c>
      <c r="W148" s="248">
        <f t="shared" si="4"/>
        <v>119421</v>
      </c>
    </row>
    <row r="149" spans="1:23" s="264" customFormat="1" x14ac:dyDescent="0.2">
      <c r="A149" s="463"/>
      <c r="B149" s="213" t="s">
        <v>633</v>
      </c>
      <c r="C149" s="481"/>
      <c r="D149" s="485"/>
      <c r="E149" s="483"/>
      <c r="F149" s="487"/>
      <c r="G149" s="278">
        <v>3.5100000000000001E-3</v>
      </c>
      <c r="H149" s="279">
        <v>470</v>
      </c>
      <c r="I149" s="279">
        <v>470</v>
      </c>
      <c r="J149" s="279">
        <v>440</v>
      </c>
      <c r="K149" s="279">
        <v>415</v>
      </c>
      <c r="L149" s="279">
        <v>385</v>
      </c>
      <c r="M149" s="279">
        <v>360</v>
      </c>
      <c r="N149" s="279">
        <v>335</v>
      </c>
      <c r="O149" s="279">
        <v>305</v>
      </c>
      <c r="P149" s="279">
        <v>280</v>
      </c>
      <c r="Q149" s="279">
        <v>250</v>
      </c>
      <c r="R149" s="279">
        <v>225</v>
      </c>
      <c r="S149" s="279">
        <v>195</v>
      </c>
      <c r="T149" s="279">
        <v>170</v>
      </c>
      <c r="U149" s="279">
        <v>140</v>
      </c>
      <c r="V149" s="279">
        <v>290</v>
      </c>
      <c r="W149" s="249">
        <f t="shared" si="4"/>
        <v>4730</v>
      </c>
    </row>
    <row r="150" spans="1:23" s="264" customFormat="1" ht="12.75" customHeight="1" x14ac:dyDescent="0.2">
      <c r="A150" s="462">
        <v>72</v>
      </c>
      <c r="B150" s="214" t="s">
        <v>433</v>
      </c>
      <c r="C150" s="448" t="s">
        <v>634</v>
      </c>
      <c r="D150" s="476">
        <v>629</v>
      </c>
      <c r="E150" s="474">
        <v>463710</v>
      </c>
      <c r="F150" s="478" t="s">
        <v>635</v>
      </c>
      <c r="G150" s="274" t="s">
        <v>430</v>
      </c>
      <c r="H150" s="266"/>
      <c r="I150" s="266">
        <v>11835.18</v>
      </c>
      <c r="J150" s="266">
        <v>25412</v>
      </c>
      <c r="K150" s="266">
        <v>25412</v>
      </c>
      <c r="L150" s="266">
        <v>25412</v>
      </c>
      <c r="M150" s="266">
        <v>25412</v>
      </c>
      <c r="N150" s="266">
        <v>25412</v>
      </c>
      <c r="O150" s="266">
        <v>25412</v>
      </c>
      <c r="P150" s="266">
        <v>25412</v>
      </c>
      <c r="Q150" s="266">
        <v>25412</v>
      </c>
      <c r="R150" s="266">
        <v>25412</v>
      </c>
      <c r="S150" s="266">
        <v>25412</v>
      </c>
      <c r="T150" s="266">
        <v>25412</v>
      </c>
      <c r="U150" s="266">
        <v>25412</v>
      </c>
      <c r="V150" s="266">
        <v>108001</v>
      </c>
      <c r="W150" s="233">
        <f t="shared" si="4"/>
        <v>424780.18</v>
      </c>
    </row>
    <row r="151" spans="1:23" s="264" customFormat="1" x14ac:dyDescent="0.2">
      <c r="A151" s="463"/>
      <c r="B151" s="215" t="s">
        <v>636</v>
      </c>
      <c r="C151" s="449"/>
      <c r="D151" s="477"/>
      <c r="E151" s="475"/>
      <c r="F151" s="479"/>
      <c r="G151" s="275">
        <v>3.5100000000000001E-3</v>
      </c>
      <c r="H151" s="276">
        <v>1670</v>
      </c>
      <c r="I151" s="276">
        <v>1725</v>
      </c>
      <c r="J151" s="276">
        <v>1660</v>
      </c>
      <c r="K151" s="276">
        <v>1565</v>
      </c>
      <c r="L151" s="276">
        <v>1455</v>
      </c>
      <c r="M151" s="276">
        <v>1350</v>
      </c>
      <c r="N151" s="276">
        <v>1250</v>
      </c>
      <c r="O151" s="276">
        <v>1150</v>
      </c>
      <c r="P151" s="276">
        <v>1045</v>
      </c>
      <c r="Q151" s="276">
        <v>940</v>
      </c>
      <c r="R151" s="276">
        <v>835</v>
      </c>
      <c r="S151" s="276">
        <v>735</v>
      </c>
      <c r="T151" s="276">
        <v>630</v>
      </c>
      <c r="U151" s="276">
        <v>530</v>
      </c>
      <c r="V151" s="276">
        <v>1090</v>
      </c>
      <c r="W151" s="236">
        <f t="shared" si="4"/>
        <v>17630</v>
      </c>
    </row>
    <row r="152" spans="1:23" s="264" customFormat="1" ht="12.75" customHeight="1" x14ac:dyDescent="0.2">
      <c r="A152" s="462">
        <v>73</v>
      </c>
      <c r="B152" s="212" t="s">
        <v>433</v>
      </c>
      <c r="C152" s="480" t="s">
        <v>637</v>
      </c>
      <c r="D152" s="480">
        <v>630</v>
      </c>
      <c r="E152" s="482">
        <v>162998</v>
      </c>
      <c r="F152" s="486" t="s">
        <v>638</v>
      </c>
      <c r="G152" s="280" t="s">
        <v>430</v>
      </c>
      <c r="H152" s="122"/>
      <c r="I152" s="281"/>
      <c r="J152" s="281"/>
      <c r="K152" s="281"/>
      <c r="L152" s="281"/>
      <c r="M152" s="281"/>
      <c r="N152" s="142">
        <v>968.39</v>
      </c>
      <c r="O152" s="142">
        <v>9316</v>
      </c>
      <c r="P152" s="142">
        <v>9316</v>
      </c>
      <c r="Q152" s="142">
        <v>9316</v>
      </c>
      <c r="R152" s="142">
        <v>9316</v>
      </c>
      <c r="S152" s="142">
        <v>9316</v>
      </c>
      <c r="T152" s="142">
        <v>9316</v>
      </c>
      <c r="U152" s="142">
        <v>9316</v>
      </c>
      <c r="V152" s="142">
        <v>41922</v>
      </c>
      <c r="W152" s="248">
        <f t="shared" si="4"/>
        <v>108102.39</v>
      </c>
    </row>
    <row r="153" spans="1:23" s="264" customFormat="1" x14ac:dyDescent="0.2">
      <c r="A153" s="463"/>
      <c r="B153" s="213" t="s">
        <v>639</v>
      </c>
      <c r="C153" s="481"/>
      <c r="D153" s="481"/>
      <c r="E153" s="483"/>
      <c r="F153" s="487"/>
      <c r="G153" s="278">
        <v>2.5500000000000002E-3</v>
      </c>
      <c r="H153" s="143">
        <v>360</v>
      </c>
      <c r="I153" s="143">
        <v>440</v>
      </c>
      <c r="J153" s="143">
        <v>440</v>
      </c>
      <c r="K153" s="279">
        <v>440</v>
      </c>
      <c r="L153" s="143">
        <v>440</v>
      </c>
      <c r="M153" s="143">
        <v>440</v>
      </c>
      <c r="N153" s="143">
        <v>440</v>
      </c>
      <c r="O153" s="143">
        <v>430</v>
      </c>
      <c r="P153" s="143">
        <v>395</v>
      </c>
      <c r="Q153" s="143">
        <v>355</v>
      </c>
      <c r="R153" s="143">
        <v>320</v>
      </c>
      <c r="S153" s="143">
        <v>280</v>
      </c>
      <c r="T153" s="143">
        <v>240</v>
      </c>
      <c r="U153" s="143">
        <v>205</v>
      </c>
      <c r="V153" s="143">
        <v>445</v>
      </c>
      <c r="W153" s="249">
        <f t="shared" si="4"/>
        <v>5670</v>
      </c>
    </row>
    <row r="154" spans="1:23" s="264" customFormat="1" ht="12.75" customHeight="1" x14ac:dyDescent="0.2">
      <c r="A154" s="462">
        <v>74</v>
      </c>
      <c r="B154" s="214" t="s">
        <v>640</v>
      </c>
      <c r="C154" s="448" t="s">
        <v>641</v>
      </c>
      <c r="D154" s="448">
        <v>631</v>
      </c>
      <c r="E154" s="474">
        <v>89504</v>
      </c>
      <c r="F154" s="478" t="s">
        <v>642</v>
      </c>
      <c r="G154" s="274" t="s">
        <v>430</v>
      </c>
      <c r="H154" s="123"/>
      <c r="I154" s="123">
        <v>5090</v>
      </c>
      <c r="J154" s="123">
        <v>5116</v>
      </c>
      <c r="K154" s="123">
        <v>5116</v>
      </c>
      <c r="L154" s="123">
        <v>5116</v>
      </c>
      <c r="M154" s="123">
        <v>5116</v>
      </c>
      <c r="N154" s="123">
        <v>5116</v>
      </c>
      <c r="O154" s="123">
        <v>5116</v>
      </c>
      <c r="P154" s="123">
        <v>5116</v>
      </c>
      <c r="Q154" s="123">
        <v>5116</v>
      </c>
      <c r="R154" s="123">
        <v>5116</v>
      </c>
      <c r="S154" s="123">
        <v>5116</v>
      </c>
      <c r="T154" s="123">
        <v>5116</v>
      </c>
      <c r="U154" s="123">
        <v>5116</v>
      </c>
      <c r="V154" s="123">
        <v>23021.759999999998</v>
      </c>
      <c r="W154" s="233">
        <f t="shared" si="4"/>
        <v>89503.76</v>
      </c>
    </row>
    <row r="155" spans="1:23" s="264" customFormat="1" x14ac:dyDescent="0.2">
      <c r="A155" s="463"/>
      <c r="B155" s="215" t="s">
        <v>643</v>
      </c>
      <c r="C155" s="449"/>
      <c r="D155" s="449"/>
      <c r="E155" s="475"/>
      <c r="F155" s="479"/>
      <c r="G155" s="275">
        <v>2.5000000000000001E-3</v>
      </c>
      <c r="H155" s="144">
        <v>300</v>
      </c>
      <c r="I155" s="144">
        <v>360</v>
      </c>
      <c r="J155" s="144">
        <v>340</v>
      </c>
      <c r="K155" s="276">
        <v>320</v>
      </c>
      <c r="L155" s="144">
        <v>300</v>
      </c>
      <c r="M155" s="144">
        <v>280</v>
      </c>
      <c r="N155" s="144">
        <v>260</v>
      </c>
      <c r="O155" s="144">
        <v>240</v>
      </c>
      <c r="P155" s="144">
        <v>215</v>
      </c>
      <c r="Q155" s="144">
        <v>195</v>
      </c>
      <c r="R155" s="144">
        <v>175</v>
      </c>
      <c r="S155" s="144">
        <v>155</v>
      </c>
      <c r="T155" s="144">
        <v>135</v>
      </c>
      <c r="U155" s="144">
        <v>115</v>
      </c>
      <c r="V155" s="144">
        <v>240</v>
      </c>
      <c r="W155" s="236">
        <f t="shared" si="4"/>
        <v>3630</v>
      </c>
    </row>
    <row r="156" spans="1:23" s="264" customFormat="1" ht="16.5" customHeight="1" x14ac:dyDescent="0.2">
      <c r="A156" s="462">
        <v>75</v>
      </c>
      <c r="B156" s="212" t="s">
        <v>433</v>
      </c>
      <c r="C156" s="480" t="s">
        <v>644</v>
      </c>
      <c r="D156" s="480">
        <v>632</v>
      </c>
      <c r="E156" s="482">
        <v>1331708.19</v>
      </c>
      <c r="F156" s="484" t="s">
        <v>645</v>
      </c>
      <c r="G156" s="277" t="s">
        <v>430</v>
      </c>
      <c r="H156" s="273">
        <v>0</v>
      </c>
      <c r="I156" s="268">
        <v>2665.48</v>
      </c>
      <c r="J156" s="273">
        <v>4000</v>
      </c>
      <c r="K156" s="273">
        <v>4000</v>
      </c>
      <c r="L156" s="273">
        <v>4000</v>
      </c>
      <c r="M156" s="273">
        <v>20000</v>
      </c>
      <c r="N156" s="273">
        <v>20000</v>
      </c>
      <c r="O156" s="273">
        <v>20000</v>
      </c>
      <c r="P156" s="273">
        <v>20000</v>
      </c>
      <c r="Q156" s="273">
        <v>50000</v>
      </c>
      <c r="R156" s="273">
        <v>79000</v>
      </c>
      <c r="S156" s="273">
        <v>79000</v>
      </c>
      <c r="T156" s="273">
        <v>79000</v>
      </c>
      <c r="U156" s="273">
        <v>79000</v>
      </c>
      <c r="V156" s="268">
        <v>375250</v>
      </c>
      <c r="W156" s="248">
        <f t="shared" si="4"/>
        <v>835915.48</v>
      </c>
    </row>
    <row r="157" spans="1:23" s="264" customFormat="1" ht="16.5" customHeight="1" x14ac:dyDescent="0.2">
      <c r="A157" s="463"/>
      <c r="B157" s="213" t="s">
        <v>646</v>
      </c>
      <c r="C157" s="481"/>
      <c r="D157" s="481"/>
      <c r="E157" s="483"/>
      <c r="F157" s="485"/>
      <c r="G157" s="278">
        <v>2.5000000000000001E-3</v>
      </c>
      <c r="H157" s="279">
        <v>2720</v>
      </c>
      <c r="I157" s="279">
        <v>3390</v>
      </c>
      <c r="J157" s="279">
        <v>3380</v>
      </c>
      <c r="K157" s="279">
        <v>3370</v>
      </c>
      <c r="L157" s="279">
        <v>3345</v>
      </c>
      <c r="M157" s="279">
        <v>3315</v>
      </c>
      <c r="N157" s="279">
        <v>3240</v>
      </c>
      <c r="O157" s="279">
        <v>3165</v>
      </c>
      <c r="P157" s="279">
        <v>3075</v>
      </c>
      <c r="Q157" s="279">
        <v>2970</v>
      </c>
      <c r="R157" s="279">
        <v>2750</v>
      </c>
      <c r="S157" s="279">
        <v>2445</v>
      </c>
      <c r="T157" s="279">
        <v>2115</v>
      </c>
      <c r="U157" s="279">
        <v>1795</v>
      </c>
      <c r="V157" s="279">
        <f>4165-5</f>
        <v>4160</v>
      </c>
      <c r="W157" s="249">
        <f t="shared" si="4"/>
        <v>45235</v>
      </c>
    </row>
    <row r="158" spans="1:23" s="264" customFormat="1" hidden="1" x14ac:dyDescent="0.2">
      <c r="A158" s="462">
        <v>76</v>
      </c>
      <c r="B158" s="214" t="s">
        <v>433</v>
      </c>
      <c r="C158" s="473"/>
      <c r="D158" s="448"/>
      <c r="E158" s="474"/>
      <c r="F158" s="476"/>
      <c r="G158" s="274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33">
        <f t="shared" si="4"/>
        <v>0</v>
      </c>
    </row>
    <row r="159" spans="1:23" s="264" customFormat="1" hidden="1" x14ac:dyDescent="0.2">
      <c r="A159" s="463"/>
      <c r="B159" s="215"/>
      <c r="C159" s="449"/>
      <c r="D159" s="449"/>
      <c r="E159" s="475"/>
      <c r="F159" s="477"/>
      <c r="G159" s="275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36">
        <f t="shared" si="4"/>
        <v>0</v>
      </c>
    </row>
    <row r="160" spans="1:23" s="264" customFormat="1" hidden="1" x14ac:dyDescent="0.2">
      <c r="A160" s="462">
        <v>77</v>
      </c>
      <c r="B160" s="214"/>
      <c r="C160" s="473"/>
      <c r="D160" s="448"/>
      <c r="E160" s="474"/>
      <c r="F160" s="478"/>
      <c r="G160" s="284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33">
        <f t="shared" si="4"/>
        <v>0</v>
      </c>
    </row>
    <row r="161" spans="1:23" s="264" customFormat="1" hidden="1" x14ac:dyDescent="0.2">
      <c r="A161" s="463"/>
      <c r="B161" s="215"/>
      <c r="C161" s="449"/>
      <c r="D161" s="449"/>
      <c r="E161" s="475"/>
      <c r="F161" s="479"/>
      <c r="G161" s="286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36">
        <f t="shared" si="4"/>
        <v>0</v>
      </c>
    </row>
    <row r="162" spans="1:23" s="264" customFormat="1" hidden="1" x14ac:dyDescent="0.2">
      <c r="A162" s="462">
        <v>78</v>
      </c>
      <c r="B162" s="288"/>
      <c r="C162" s="464"/>
      <c r="D162" s="466"/>
      <c r="E162" s="468"/>
      <c r="F162" s="470"/>
      <c r="G162" s="289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33">
        <f t="shared" si="4"/>
        <v>0</v>
      </c>
    </row>
    <row r="163" spans="1:23" s="264" customFormat="1" hidden="1" x14ac:dyDescent="0.2">
      <c r="A163" s="463"/>
      <c r="B163" s="288"/>
      <c r="C163" s="465"/>
      <c r="D163" s="467"/>
      <c r="E163" s="469"/>
      <c r="F163" s="471"/>
      <c r="G163" s="291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36">
        <f t="shared" si="4"/>
        <v>0</v>
      </c>
    </row>
    <row r="164" spans="1:23" x14ac:dyDescent="0.2">
      <c r="A164" s="293"/>
      <c r="B164" s="472" t="s">
        <v>647</v>
      </c>
      <c r="C164" s="438"/>
      <c r="D164" s="438"/>
      <c r="E164" s="438"/>
      <c r="F164" s="438"/>
      <c r="G164" s="294"/>
      <c r="H164" s="295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162+H158+H160)</f>
        <v>4063462.2200000007</v>
      </c>
      <c r="I164" s="295">
        <f t="shared" ref="I164:W165" si="5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162+I158+I160)</f>
        <v>4669229.66</v>
      </c>
      <c r="J164" s="295">
        <f t="shared" si="5"/>
        <v>5164448.57</v>
      </c>
      <c r="K164" s="295">
        <f t="shared" si="5"/>
        <v>5545040.8300000001</v>
      </c>
      <c r="L164" s="295">
        <f t="shared" si="5"/>
        <v>5363446.9000000013</v>
      </c>
      <c r="M164" s="295">
        <f t="shared" si="5"/>
        <v>4630393.8900000015</v>
      </c>
      <c r="N164" s="295">
        <f t="shared" si="5"/>
        <v>4245032.7200000007</v>
      </c>
      <c r="O164" s="295">
        <f t="shared" si="5"/>
        <v>3961822.53</v>
      </c>
      <c r="P164" s="295">
        <f t="shared" si="5"/>
        <v>3865190.41</v>
      </c>
      <c r="Q164" s="295">
        <f t="shared" si="5"/>
        <v>3502022.27</v>
      </c>
      <c r="R164" s="295">
        <f t="shared" si="5"/>
        <v>1779111.6800000002</v>
      </c>
      <c r="S164" s="295">
        <f t="shared" si="5"/>
        <v>1260097.72</v>
      </c>
      <c r="T164" s="295">
        <f t="shared" si="5"/>
        <v>1062102.9100000001</v>
      </c>
      <c r="U164" s="295">
        <f t="shared" si="5"/>
        <v>873174.91999999993</v>
      </c>
      <c r="V164" s="295">
        <f t="shared" si="5"/>
        <v>3067172.8</v>
      </c>
      <c r="W164" s="296">
        <f t="shared" si="5"/>
        <v>53051750.029999986</v>
      </c>
    </row>
    <row r="165" spans="1:23" ht="13.5" thickBot="1" x14ac:dyDescent="0.25">
      <c r="A165" s="297"/>
      <c r="B165" s="459" t="s">
        <v>648</v>
      </c>
      <c r="C165" s="441"/>
      <c r="D165" s="441"/>
      <c r="E165" s="441"/>
      <c r="F165" s="441"/>
      <c r="G165" s="298"/>
      <c r="H165" s="299">
        <f>SUM(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163+H159+H161)+31325</f>
        <v>210000</v>
      </c>
      <c r="I165" s="299">
        <f t="shared" si="5"/>
        <v>196120</v>
      </c>
      <c r="J165" s="299">
        <f t="shared" si="5"/>
        <v>176760</v>
      </c>
      <c r="K165" s="299">
        <f t="shared" si="5"/>
        <v>155915</v>
      </c>
      <c r="L165" s="299">
        <f t="shared" si="5"/>
        <v>133140</v>
      </c>
      <c r="M165" s="299">
        <f t="shared" si="5"/>
        <v>111610</v>
      </c>
      <c r="N165" s="299">
        <f t="shared" si="5"/>
        <v>93250</v>
      </c>
      <c r="O165" s="299">
        <f t="shared" si="5"/>
        <v>76395</v>
      </c>
      <c r="P165" s="299">
        <f t="shared" si="5"/>
        <v>60165</v>
      </c>
      <c r="Q165" s="299">
        <f t="shared" si="5"/>
        <v>44515</v>
      </c>
      <c r="R165" s="299">
        <f t="shared" si="5"/>
        <v>31300</v>
      </c>
      <c r="S165" s="299">
        <f t="shared" si="5"/>
        <v>24735</v>
      </c>
      <c r="T165" s="299">
        <f t="shared" si="5"/>
        <v>19635</v>
      </c>
      <c r="U165" s="299">
        <f t="shared" si="5"/>
        <v>15495</v>
      </c>
      <c r="V165" s="299">
        <f t="shared" si="5"/>
        <v>26905</v>
      </c>
      <c r="W165" s="300">
        <f t="shared" si="5"/>
        <v>1344615</v>
      </c>
    </row>
    <row r="166" spans="1:23" ht="13.5" thickTop="1" x14ac:dyDescent="0.2">
      <c r="A166" s="301"/>
      <c r="B166" s="442" t="s">
        <v>649</v>
      </c>
      <c r="C166" s="443"/>
      <c r="D166" s="443"/>
      <c r="E166" s="443"/>
      <c r="F166" s="443"/>
      <c r="G166" s="302"/>
      <c r="H166" s="303">
        <f t="shared" ref="H166:V166" si="6">SUM(H164:H165)</f>
        <v>4273462.2200000007</v>
      </c>
      <c r="I166" s="303">
        <f t="shared" si="6"/>
        <v>4865349.66</v>
      </c>
      <c r="J166" s="303">
        <f t="shared" si="6"/>
        <v>5341208.57</v>
      </c>
      <c r="K166" s="303">
        <f t="shared" si="6"/>
        <v>5700955.8300000001</v>
      </c>
      <c r="L166" s="303">
        <f t="shared" si="6"/>
        <v>5496586.9000000013</v>
      </c>
      <c r="M166" s="303">
        <f t="shared" si="6"/>
        <v>4742003.8900000015</v>
      </c>
      <c r="N166" s="303">
        <f t="shared" si="6"/>
        <v>4338282.7200000007</v>
      </c>
      <c r="O166" s="303">
        <f t="shared" si="6"/>
        <v>4038217.53</v>
      </c>
      <c r="P166" s="303">
        <f t="shared" si="6"/>
        <v>3925355.41</v>
      </c>
      <c r="Q166" s="303">
        <f t="shared" si="6"/>
        <v>3546537.27</v>
      </c>
      <c r="R166" s="303">
        <f t="shared" si="6"/>
        <v>1810411.6800000002</v>
      </c>
      <c r="S166" s="303">
        <f t="shared" si="6"/>
        <v>1284832.72</v>
      </c>
      <c r="T166" s="303">
        <f t="shared" si="6"/>
        <v>1081737.9100000001</v>
      </c>
      <c r="U166" s="303">
        <f t="shared" si="6"/>
        <v>888669.91999999993</v>
      </c>
      <c r="V166" s="303">
        <f t="shared" si="6"/>
        <v>3094077.8</v>
      </c>
      <c r="W166" s="304">
        <f>SUM(W164:W165)</f>
        <v>54396365.029999986</v>
      </c>
    </row>
    <row r="167" spans="1:23" x14ac:dyDescent="0.2">
      <c r="A167" s="305"/>
      <c r="B167" s="444" t="s">
        <v>650</v>
      </c>
      <c r="C167" s="445"/>
      <c r="D167" s="306"/>
      <c r="E167" s="307" t="s">
        <v>651</v>
      </c>
      <c r="F167" s="124">
        <v>46285159</v>
      </c>
      <c r="G167" s="308" t="s">
        <v>652</v>
      </c>
      <c r="H167" s="125">
        <f t="shared" ref="H167:V167" si="7">SUM(H166/$F$167)</f>
        <v>9.2328995132111374E-2</v>
      </c>
      <c r="I167" s="125">
        <f t="shared" si="7"/>
        <v>0.10511684015172121</v>
      </c>
      <c r="J167" s="125">
        <f t="shared" si="7"/>
        <v>0.11539786586884146</v>
      </c>
      <c r="K167" s="125">
        <f t="shared" si="7"/>
        <v>0.12317027645945863</v>
      </c>
      <c r="L167" s="125">
        <f t="shared" si="7"/>
        <v>0.11875484537062952</v>
      </c>
      <c r="M167" s="125">
        <f t="shared" si="7"/>
        <v>0.10245193043411607</v>
      </c>
      <c r="N167" s="125">
        <f t="shared" si="7"/>
        <v>9.3729454834539955E-2</v>
      </c>
      <c r="O167" s="125">
        <f t="shared" si="7"/>
        <v>8.7246487151529495E-2</v>
      </c>
      <c r="P167" s="125">
        <f t="shared" si="7"/>
        <v>8.4808078762352315E-2</v>
      </c>
      <c r="Q167" s="125">
        <f t="shared" si="7"/>
        <v>7.6623638043460104E-2</v>
      </c>
      <c r="R167" s="125">
        <f t="shared" si="7"/>
        <v>3.9114301843491565E-2</v>
      </c>
      <c r="S167" s="126">
        <f t="shared" si="7"/>
        <v>2.7759064628037681E-2</v>
      </c>
      <c r="T167" s="126">
        <f t="shared" si="7"/>
        <v>2.3371161153405567E-2</v>
      </c>
      <c r="U167" s="126">
        <f t="shared" si="7"/>
        <v>1.9199889104842438E-2</v>
      </c>
      <c r="V167" s="126">
        <f t="shared" si="7"/>
        <v>6.6848161848163903E-2</v>
      </c>
      <c r="W167" s="127"/>
    </row>
    <row r="168" spans="1:23" x14ac:dyDescent="0.2">
      <c r="F168" s="309"/>
      <c r="G168" s="310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</row>
    <row r="169" spans="1:23" ht="15" hidden="1" customHeight="1" x14ac:dyDescent="0.3">
      <c r="C169" s="312"/>
      <c r="D169" s="312"/>
      <c r="E169" s="460" t="s">
        <v>829</v>
      </c>
      <c r="F169" s="460"/>
      <c r="G169" s="460"/>
      <c r="I169" s="313">
        <f>I164-H164</f>
        <v>605767.43999999948</v>
      </c>
      <c r="J169" s="313">
        <f>J164-I164</f>
        <v>495218.91000000015</v>
      </c>
      <c r="K169" s="313">
        <f t="shared" ref="K169:V169" si="8">K164-J164</f>
        <v>380592.25999999978</v>
      </c>
      <c r="L169" s="313">
        <f t="shared" si="8"/>
        <v>-181593.92999999877</v>
      </c>
      <c r="M169" s="313">
        <f t="shared" si="8"/>
        <v>-733053.00999999978</v>
      </c>
      <c r="N169" s="313">
        <f t="shared" si="8"/>
        <v>-385361.17000000086</v>
      </c>
      <c r="O169" s="313">
        <f t="shared" si="8"/>
        <v>-283210.19000000088</v>
      </c>
      <c r="P169" s="313">
        <f t="shared" si="8"/>
        <v>-96632.119999999646</v>
      </c>
      <c r="Q169" s="313">
        <f t="shared" si="8"/>
        <v>-363168.14000000013</v>
      </c>
      <c r="R169" s="313">
        <f t="shared" si="8"/>
        <v>-1722910.5899999999</v>
      </c>
      <c r="S169" s="313">
        <f t="shared" si="8"/>
        <v>-519013.9600000002</v>
      </c>
      <c r="T169" s="313">
        <f t="shared" si="8"/>
        <v>-197994.80999999982</v>
      </c>
      <c r="U169" s="313">
        <f t="shared" si="8"/>
        <v>-188927.99000000022</v>
      </c>
      <c r="V169" s="313">
        <f t="shared" si="8"/>
        <v>2193997.88</v>
      </c>
      <c r="W169" s="314"/>
    </row>
    <row r="170" spans="1:23" ht="15" hidden="1" customHeight="1" x14ac:dyDescent="0.3">
      <c r="C170" s="460" t="s">
        <v>830</v>
      </c>
      <c r="D170" s="460"/>
      <c r="E170" s="460"/>
      <c r="F170" s="460"/>
      <c r="G170" s="460"/>
      <c r="P170" s="315"/>
      <c r="Q170" s="315"/>
      <c r="R170" s="315"/>
      <c r="S170" s="315"/>
      <c r="T170" s="315"/>
      <c r="U170" s="315"/>
      <c r="W170" s="314"/>
    </row>
    <row r="171" spans="1:23" ht="15.75" hidden="1" customHeight="1" x14ac:dyDescent="0.3">
      <c r="E171" s="461" t="s">
        <v>831</v>
      </c>
      <c r="F171" s="461"/>
      <c r="G171" s="461"/>
      <c r="H171" s="316">
        <v>4063462.22</v>
      </c>
      <c r="I171" s="315"/>
      <c r="J171" s="317"/>
      <c r="K171" s="318"/>
      <c r="L171" s="319"/>
      <c r="M171" s="320"/>
      <c r="N171" s="223"/>
      <c r="O171" s="223"/>
      <c r="P171" s="223"/>
      <c r="Q171" s="223"/>
      <c r="W171" s="314"/>
    </row>
    <row r="172" spans="1:23" s="288" customFormat="1" ht="15" customHeight="1" x14ac:dyDescent="0.3">
      <c r="A172" s="217"/>
      <c r="B172" s="264"/>
      <c r="C172" s="228"/>
      <c r="D172" s="228"/>
      <c r="E172" s="458"/>
      <c r="F172" s="458"/>
      <c r="G172" s="458"/>
      <c r="H172" s="321"/>
      <c r="I172" s="322"/>
      <c r="J172" s="323"/>
      <c r="K172" s="324"/>
      <c r="L172" s="325"/>
      <c r="M172" s="326"/>
      <c r="N172" s="217"/>
      <c r="O172" s="217"/>
      <c r="P172" s="217"/>
      <c r="Q172" s="217"/>
      <c r="R172" s="217"/>
      <c r="S172" s="217"/>
      <c r="T172" s="217"/>
      <c r="U172" s="217"/>
      <c r="V172" s="217"/>
      <c r="W172" s="314"/>
    </row>
    <row r="173" spans="1:23" s="288" customFormat="1" x14ac:dyDescent="0.2">
      <c r="A173" s="327"/>
      <c r="B173" s="328" t="s">
        <v>653</v>
      </c>
      <c r="C173" s="327"/>
      <c r="D173" s="327"/>
      <c r="E173" s="228"/>
      <c r="F173" s="329"/>
      <c r="G173" s="329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</row>
    <row r="174" spans="1:23" s="288" customFormat="1" ht="12.75" customHeight="1" x14ac:dyDescent="0.2">
      <c r="A174" s="454">
        <v>1</v>
      </c>
      <c r="B174" s="263" t="s">
        <v>433</v>
      </c>
      <c r="C174" s="448" t="s">
        <v>654</v>
      </c>
      <c r="D174" s="331"/>
      <c r="E174" s="450">
        <v>5122338.5199999996</v>
      </c>
      <c r="F174" s="456" t="s">
        <v>655</v>
      </c>
      <c r="G174" s="274" t="s">
        <v>430</v>
      </c>
      <c r="H174" s="114">
        <v>216000</v>
      </c>
      <c r="I174" s="114">
        <v>216000</v>
      </c>
      <c r="J174" s="114">
        <v>216000</v>
      </c>
      <c r="K174" s="114">
        <v>216000</v>
      </c>
      <c r="L174" s="114">
        <v>216000</v>
      </c>
      <c r="M174" s="114">
        <v>216000</v>
      </c>
      <c r="N174" s="114">
        <v>216000</v>
      </c>
      <c r="O174" s="114">
        <v>216000</v>
      </c>
      <c r="P174" s="114">
        <v>216000</v>
      </c>
      <c r="Q174" s="114">
        <v>216000</v>
      </c>
      <c r="R174" s="114">
        <v>216000</v>
      </c>
      <c r="S174" s="114">
        <v>216000</v>
      </c>
      <c r="T174" s="114">
        <v>216000</v>
      </c>
      <c r="U174" s="114">
        <v>216000</v>
      </c>
      <c r="V174" s="114">
        <v>0</v>
      </c>
      <c r="W174" s="233">
        <f t="shared" ref="W174:W183" si="9">SUM(H174:V174)</f>
        <v>3024000</v>
      </c>
    </row>
    <row r="175" spans="1:23" s="288" customFormat="1" x14ac:dyDescent="0.2">
      <c r="A175" s="455"/>
      <c r="B175" s="265" t="s">
        <v>656</v>
      </c>
      <c r="C175" s="449"/>
      <c r="D175" s="332"/>
      <c r="E175" s="451"/>
      <c r="F175" s="457"/>
      <c r="G175" s="275">
        <v>7.0000000000000001E-3</v>
      </c>
      <c r="H175" s="116">
        <v>21230</v>
      </c>
      <c r="I175" s="116">
        <v>19695</v>
      </c>
      <c r="J175" s="116">
        <v>18160</v>
      </c>
      <c r="K175" s="116">
        <v>16675</v>
      </c>
      <c r="L175" s="116">
        <v>15095</v>
      </c>
      <c r="M175" s="116">
        <v>13565</v>
      </c>
      <c r="N175" s="116">
        <v>12030</v>
      </c>
      <c r="O175" s="116">
        <v>10525</v>
      </c>
      <c r="P175" s="116">
        <v>8965</v>
      </c>
      <c r="Q175" s="116">
        <v>7430</v>
      </c>
      <c r="R175" s="116">
        <v>5900</v>
      </c>
      <c r="S175" s="116">
        <v>4380</v>
      </c>
      <c r="T175" s="116">
        <v>2830</v>
      </c>
      <c r="U175" s="116">
        <v>1300</v>
      </c>
      <c r="V175" s="116">
        <v>90</v>
      </c>
      <c r="W175" s="236">
        <f t="shared" si="9"/>
        <v>157870</v>
      </c>
    </row>
    <row r="176" spans="1:23" s="288" customFormat="1" ht="12.75" customHeight="1" x14ac:dyDescent="0.2">
      <c r="A176" s="454">
        <v>2</v>
      </c>
      <c r="B176" s="263" t="s">
        <v>657</v>
      </c>
      <c r="C176" s="448" t="str">
        <f>'[1]03.05.2013.'!C168</f>
        <v>SIA Komunālie pakalpojumi</v>
      </c>
      <c r="D176" s="331"/>
      <c r="E176" s="450">
        <v>435398.77</v>
      </c>
      <c r="F176" s="456" t="s">
        <v>658</v>
      </c>
      <c r="G176" s="274" t="s">
        <v>430</v>
      </c>
      <c r="H176" s="114">
        <v>67650</v>
      </c>
      <c r="I176" s="114">
        <v>69377</v>
      </c>
      <c r="J176" s="114">
        <v>53152.23</v>
      </c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233">
        <f t="shared" si="9"/>
        <v>190179.23</v>
      </c>
    </row>
    <row r="177" spans="1:23" s="288" customFormat="1" ht="13.5" customHeight="1" x14ac:dyDescent="0.2">
      <c r="A177" s="455"/>
      <c r="B177" s="265" t="s">
        <v>659</v>
      </c>
      <c r="C177" s="449"/>
      <c r="D177" s="332"/>
      <c r="E177" s="451"/>
      <c r="F177" s="457"/>
      <c r="G177" s="275">
        <v>1.9970000000000002E-2</v>
      </c>
      <c r="H177" s="116">
        <v>3260</v>
      </c>
      <c r="I177" s="116">
        <v>1855</v>
      </c>
      <c r="J177" s="116">
        <v>450</v>
      </c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236">
        <f t="shared" si="9"/>
        <v>5565</v>
      </c>
    </row>
    <row r="178" spans="1:23" s="288" customFormat="1" ht="12.75" customHeight="1" x14ac:dyDescent="0.2">
      <c r="A178" s="454">
        <v>3</v>
      </c>
      <c r="B178" s="263" t="s">
        <v>433</v>
      </c>
      <c r="C178" s="448" t="s">
        <v>660</v>
      </c>
      <c r="D178" s="331"/>
      <c r="E178" s="450">
        <v>522193.95</v>
      </c>
      <c r="F178" s="456" t="s">
        <v>661</v>
      </c>
      <c r="G178" s="274" t="s">
        <v>430</v>
      </c>
      <c r="H178" s="114"/>
      <c r="I178" s="114"/>
      <c r="J178" s="114"/>
      <c r="K178" s="114"/>
      <c r="L178" s="114">
        <v>11219.89</v>
      </c>
      <c r="M178" s="114">
        <v>32139.84</v>
      </c>
      <c r="N178" s="114">
        <v>32139.84</v>
      </c>
      <c r="O178" s="114">
        <v>32139.84</v>
      </c>
      <c r="P178" s="114">
        <v>32139.84</v>
      </c>
      <c r="Q178" s="114">
        <v>32139.84</v>
      </c>
      <c r="R178" s="114">
        <v>32139.84</v>
      </c>
      <c r="S178" s="114">
        <v>32139.84</v>
      </c>
      <c r="T178" s="114">
        <v>32139.84</v>
      </c>
      <c r="U178" s="114">
        <v>32061.39</v>
      </c>
      <c r="V178" s="114">
        <v>0</v>
      </c>
      <c r="W178" s="233">
        <f t="shared" si="9"/>
        <v>300400</v>
      </c>
    </row>
    <row r="179" spans="1:23" s="288" customFormat="1" x14ac:dyDescent="0.2">
      <c r="A179" s="455"/>
      <c r="B179" s="265" t="s">
        <v>662</v>
      </c>
      <c r="C179" s="449"/>
      <c r="D179" s="332"/>
      <c r="E179" s="451"/>
      <c r="F179" s="457"/>
      <c r="G179" s="275">
        <v>7.0000000000000001E-3</v>
      </c>
      <c r="H179" s="116">
        <v>2145</v>
      </c>
      <c r="I179" s="116">
        <v>2135</v>
      </c>
      <c r="J179" s="116">
        <v>2135</v>
      </c>
      <c r="K179" s="116">
        <v>2140</v>
      </c>
      <c r="L179" s="116">
        <v>2135</v>
      </c>
      <c r="M179" s="116">
        <v>2020</v>
      </c>
      <c r="N179" s="116">
        <v>1790</v>
      </c>
      <c r="O179" s="116">
        <v>1570</v>
      </c>
      <c r="P179" s="116">
        <v>1335</v>
      </c>
      <c r="Q179" s="116">
        <v>1105</v>
      </c>
      <c r="R179" s="116">
        <v>880</v>
      </c>
      <c r="S179" s="116">
        <v>655</v>
      </c>
      <c r="T179" s="116">
        <v>425</v>
      </c>
      <c r="U179" s="116">
        <v>195</v>
      </c>
      <c r="V179" s="116">
        <v>15</v>
      </c>
      <c r="W179" s="236">
        <f t="shared" si="9"/>
        <v>20680</v>
      </c>
    </row>
    <row r="180" spans="1:23" s="288" customFormat="1" ht="12.75" customHeight="1" x14ac:dyDescent="0.2">
      <c r="A180" s="446">
        <v>4</v>
      </c>
      <c r="B180" s="263" t="s">
        <v>433</v>
      </c>
      <c r="C180" s="448" t="s">
        <v>663</v>
      </c>
      <c r="D180" s="331"/>
      <c r="E180" s="450">
        <v>305000</v>
      </c>
      <c r="F180" s="456" t="s">
        <v>664</v>
      </c>
      <c r="G180" s="274" t="s">
        <v>430</v>
      </c>
      <c r="H180" s="114"/>
      <c r="I180" s="114"/>
      <c r="J180" s="114">
        <v>15642</v>
      </c>
      <c r="K180" s="114">
        <v>31284</v>
      </c>
      <c r="L180" s="114">
        <v>31284</v>
      </c>
      <c r="M180" s="114">
        <v>31284</v>
      </c>
      <c r="N180" s="114">
        <v>31284</v>
      </c>
      <c r="O180" s="114">
        <v>31284</v>
      </c>
      <c r="P180" s="114">
        <v>23463</v>
      </c>
      <c r="Q180" s="114"/>
      <c r="R180" s="114"/>
      <c r="S180" s="114"/>
      <c r="T180" s="114"/>
      <c r="U180" s="114"/>
      <c r="V180" s="114"/>
      <c r="W180" s="233">
        <f t="shared" si="9"/>
        <v>195525</v>
      </c>
    </row>
    <row r="181" spans="1:23" s="288" customFormat="1" x14ac:dyDescent="0.2">
      <c r="A181" s="447"/>
      <c r="B181" s="265" t="s">
        <v>665</v>
      </c>
      <c r="C181" s="449"/>
      <c r="D181" s="332"/>
      <c r="E181" s="451"/>
      <c r="F181" s="457"/>
      <c r="G181" s="275">
        <v>7.0000000000000001E-3</v>
      </c>
      <c r="H181" s="116">
        <v>1190</v>
      </c>
      <c r="I181" s="116">
        <v>1190</v>
      </c>
      <c r="J181" s="116">
        <v>1190</v>
      </c>
      <c r="K181" s="116">
        <v>1070</v>
      </c>
      <c r="L181" s="116">
        <v>875</v>
      </c>
      <c r="M181" s="116">
        <v>685</v>
      </c>
      <c r="N181" s="116">
        <v>495</v>
      </c>
      <c r="O181" s="116">
        <v>305</v>
      </c>
      <c r="P181" s="116">
        <v>115</v>
      </c>
      <c r="Q181" s="116"/>
      <c r="R181" s="116"/>
      <c r="S181" s="116"/>
      <c r="T181" s="116"/>
      <c r="U181" s="116"/>
      <c r="V181" s="116"/>
      <c r="W181" s="236">
        <f t="shared" si="9"/>
        <v>7115</v>
      </c>
    </row>
    <row r="182" spans="1:23" s="288" customFormat="1" hidden="1" x14ac:dyDescent="0.2">
      <c r="A182" s="446"/>
      <c r="B182" s="263"/>
      <c r="C182" s="448"/>
      <c r="D182" s="331"/>
      <c r="E182" s="450"/>
      <c r="F182" s="452"/>
      <c r="G182" s="333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334">
        <f t="shared" si="9"/>
        <v>0</v>
      </c>
    </row>
    <row r="183" spans="1:23" s="288" customFormat="1" hidden="1" x14ac:dyDescent="0.2">
      <c r="A183" s="447"/>
      <c r="B183" s="265"/>
      <c r="C183" s="449"/>
      <c r="D183" s="332"/>
      <c r="E183" s="451"/>
      <c r="F183" s="453"/>
      <c r="G183" s="335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336">
        <f t="shared" si="9"/>
        <v>0</v>
      </c>
    </row>
    <row r="184" spans="1:23" s="288" customFormat="1" x14ac:dyDescent="0.2">
      <c r="A184" s="337"/>
      <c r="B184" s="438" t="s">
        <v>647</v>
      </c>
      <c r="C184" s="439"/>
      <c r="D184" s="439"/>
      <c r="E184" s="439"/>
      <c r="F184" s="440"/>
      <c r="G184" s="294"/>
      <c r="H184" s="295">
        <f t="shared" ref="H184:V185" si="10">+H174+H176+H178+H180+H182</f>
        <v>283650</v>
      </c>
      <c r="I184" s="295">
        <f t="shared" si="10"/>
        <v>285377</v>
      </c>
      <c r="J184" s="295">
        <f t="shared" si="10"/>
        <v>284794.23</v>
      </c>
      <c r="K184" s="295">
        <f t="shared" si="10"/>
        <v>247284</v>
      </c>
      <c r="L184" s="295">
        <f t="shared" si="10"/>
        <v>258503.89</v>
      </c>
      <c r="M184" s="295">
        <f t="shared" si="10"/>
        <v>279423.83999999997</v>
      </c>
      <c r="N184" s="295">
        <f t="shared" si="10"/>
        <v>279423.83999999997</v>
      </c>
      <c r="O184" s="295">
        <f t="shared" si="10"/>
        <v>279423.83999999997</v>
      </c>
      <c r="P184" s="295">
        <f t="shared" si="10"/>
        <v>271602.83999999997</v>
      </c>
      <c r="Q184" s="295">
        <f t="shared" si="10"/>
        <v>248139.84</v>
      </c>
      <c r="R184" s="295">
        <f t="shared" si="10"/>
        <v>248139.84</v>
      </c>
      <c r="S184" s="295">
        <f t="shared" si="10"/>
        <v>248139.84</v>
      </c>
      <c r="T184" s="295">
        <f t="shared" si="10"/>
        <v>248139.84</v>
      </c>
      <c r="U184" s="295">
        <f t="shared" si="10"/>
        <v>248061.39</v>
      </c>
      <c r="V184" s="295">
        <f t="shared" si="10"/>
        <v>0</v>
      </c>
      <c r="W184" s="296">
        <f>+W174+W176+W178+W180+W182</f>
        <v>3710104.23</v>
      </c>
    </row>
    <row r="185" spans="1:23" s="288" customFormat="1" ht="13.5" thickBot="1" x14ac:dyDescent="0.25">
      <c r="A185" s="338"/>
      <c r="B185" s="441" t="s">
        <v>648</v>
      </c>
      <c r="C185" s="441"/>
      <c r="D185" s="441"/>
      <c r="E185" s="441"/>
      <c r="F185" s="441"/>
      <c r="G185" s="339"/>
      <c r="H185" s="340">
        <f t="shared" si="10"/>
        <v>27825</v>
      </c>
      <c r="I185" s="340">
        <f t="shared" si="10"/>
        <v>24875</v>
      </c>
      <c r="J185" s="340">
        <f t="shared" si="10"/>
        <v>21935</v>
      </c>
      <c r="K185" s="340">
        <f t="shared" si="10"/>
        <v>19885</v>
      </c>
      <c r="L185" s="340">
        <f t="shared" si="10"/>
        <v>18105</v>
      </c>
      <c r="M185" s="340">
        <f t="shared" si="10"/>
        <v>16270</v>
      </c>
      <c r="N185" s="340">
        <f t="shared" si="10"/>
        <v>14315</v>
      </c>
      <c r="O185" s="340">
        <f t="shared" si="10"/>
        <v>12400</v>
      </c>
      <c r="P185" s="340">
        <f t="shared" si="10"/>
        <v>10415</v>
      </c>
      <c r="Q185" s="340">
        <f t="shared" si="10"/>
        <v>8535</v>
      </c>
      <c r="R185" s="340">
        <f t="shared" si="10"/>
        <v>6780</v>
      </c>
      <c r="S185" s="340">
        <f t="shared" si="10"/>
        <v>5035</v>
      </c>
      <c r="T185" s="340">
        <f t="shared" si="10"/>
        <v>3255</v>
      </c>
      <c r="U185" s="340">
        <f t="shared" si="10"/>
        <v>1495</v>
      </c>
      <c r="V185" s="340">
        <f t="shared" si="10"/>
        <v>105</v>
      </c>
      <c r="W185" s="341">
        <f>+W175+W177+W179+W181+W183</f>
        <v>191230</v>
      </c>
    </row>
    <row r="186" spans="1:23" s="288" customFormat="1" ht="13.5" thickTop="1" x14ac:dyDescent="0.2">
      <c r="A186" s="342"/>
      <c r="B186" s="435" t="s">
        <v>666</v>
      </c>
      <c r="C186" s="436"/>
      <c r="D186" s="436"/>
      <c r="E186" s="436"/>
      <c r="F186" s="436"/>
      <c r="G186" s="343"/>
      <c r="H186" s="344">
        <f t="shared" ref="H186:V186" si="11">SUM(H184:H185)</f>
        <v>311475</v>
      </c>
      <c r="I186" s="344">
        <f t="shared" si="11"/>
        <v>310252</v>
      </c>
      <c r="J186" s="344">
        <f t="shared" si="11"/>
        <v>306729.23</v>
      </c>
      <c r="K186" s="344">
        <f t="shared" si="11"/>
        <v>267169</v>
      </c>
      <c r="L186" s="344">
        <f t="shared" si="11"/>
        <v>276608.89</v>
      </c>
      <c r="M186" s="344">
        <f t="shared" si="11"/>
        <v>295693.83999999997</v>
      </c>
      <c r="N186" s="344">
        <f t="shared" si="11"/>
        <v>293738.83999999997</v>
      </c>
      <c r="O186" s="344">
        <f t="shared" si="11"/>
        <v>291823.83999999997</v>
      </c>
      <c r="P186" s="344">
        <f t="shared" si="11"/>
        <v>282017.83999999997</v>
      </c>
      <c r="Q186" s="344">
        <f t="shared" si="11"/>
        <v>256674.84</v>
      </c>
      <c r="R186" s="344">
        <f t="shared" si="11"/>
        <v>254919.84</v>
      </c>
      <c r="S186" s="344">
        <f t="shared" si="11"/>
        <v>253174.84</v>
      </c>
      <c r="T186" s="344">
        <f t="shared" si="11"/>
        <v>251394.84</v>
      </c>
      <c r="U186" s="344">
        <f t="shared" si="11"/>
        <v>249556.39</v>
      </c>
      <c r="V186" s="344">
        <f t="shared" si="11"/>
        <v>105</v>
      </c>
      <c r="W186" s="345">
        <f>SUM(W184:W185)</f>
        <v>3901334.23</v>
      </c>
    </row>
    <row r="187" spans="1:23" x14ac:dyDescent="0.2">
      <c r="F187" s="437"/>
      <c r="G187" s="437"/>
      <c r="Q187" s="322"/>
      <c r="R187" s="322"/>
      <c r="S187" s="322"/>
      <c r="T187" s="322"/>
      <c r="U187" s="322"/>
      <c r="V187" s="322"/>
    </row>
    <row r="188" spans="1:23" s="288" customFormat="1" ht="12" customHeight="1" x14ac:dyDescent="0.2">
      <c r="A188" s="217"/>
      <c r="B188" s="264"/>
      <c r="C188" s="346" t="s">
        <v>667</v>
      </c>
      <c r="D188" s="346"/>
      <c r="E188" s="228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</row>
    <row r="189" spans="1:23" s="288" customFormat="1" x14ac:dyDescent="0.2">
      <c r="A189" s="337"/>
      <c r="B189" s="438" t="s">
        <v>668</v>
      </c>
      <c r="C189" s="439"/>
      <c r="D189" s="439"/>
      <c r="E189" s="439"/>
      <c r="F189" s="440"/>
      <c r="G189" s="294"/>
      <c r="H189" s="347">
        <f t="shared" ref="H189:V190" si="12">H164+H184</f>
        <v>4347112.2200000007</v>
      </c>
      <c r="I189" s="347">
        <f t="shared" si="12"/>
        <v>4954606.66</v>
      </c>
      <c r="J189" s="347">
        <f t="shared" si="12"/>
        <v>5449242.8000000007</v>
      </c>
      <c r="K189" s="347">
        <f t="shared" si="12"/>
        <v>5792324.8300000001</v>
      </c>
      <c r="L189" s="347">
        <f t="shared" si="12"/>
        <v>5621950.790000001</v>
      </c>
      <c r="M189" s="347">
        <f t="shared" si="12"/>
        <v>4909817.7300000014</v>
      </c>
      <c r="N189" s="347">
        <f t="shared" si="12"/>
        <v>4524456.5600000005</v>
      </c>
      <c r="O189" s="347">
        <f t="shared" si="12"/>
        <v>4241246.37</v>
      </c>
      <c r="P189" s="347">
        <f t="shared" si="12"/>
        <v>4136793.25</v>
      </c>
      <c r="Q189" s="347">
        <f t="shared" si="12"/>
        <v>3750162.11</v>
      </c>
      <c r="R189" s="347">
        <f t="shared" si="12"/>
        <v>2027251.5200000003</v>
      </c>
      <c r="S189" s="347">
        <f t="shared" si="12"/>
        <v>1508237.56</v>
      </c>
      <c r="T189" s="347">
        <f t="shared" si="12"/>
        <v>1310242.7500000002</v>
      </c>
      <c r="U189" s="347">
        <f t="shared" si="12"/>
        <v>1121236.31</v>
      </c>
      <c r="V189" s="347">
        <f t="shared" si="12"/>
        <v>3067172.8</v>
      </c>
      <c r="W189" s="348">
        <f>SUM(H189:V189)</f>
        <v>56761854.260000005</v>
      </c>
    </row>
    <row r="190" spans="1:23" s="288" customFormat="1" ht="13.5" thickBot="1" x14ac:dyDescent="0.25">
      <c r="A190" s="338"/>
      <c r="B190" s="441" t="s">
        <v>648</v>
      </c>
      <c r="C190" s="441"/>
      <c r="D190" s="441"/>
      <c r="E190" s="441"/>
      <c r="F190" s="441"/>
      <c r="G190" s="339"/>
      <c r="H190" s="349">
        <f t="shared" si="12"/>
        <v>237825</v>
      </c>
      <c r="I190" s="349">
        <f t="shared" si="12"/>
        <v>220995</v>
      </c>
      <c r="J190" s="349">
        <f t="shared" si="12"/>
        <v>198695</v>
      </c>
      <c r="K190" s="349">
        <f t="shared" si="12"/>
        <v>175800</v>
      </c>
      <c r="L190" s="349">
        <f t="shared" si="12"/>
        <v>151245</v>
      </c>
      <c r="M190" s="349">
        <f t="shared" si="12"/>
        <v>127880</v>
      </c>
      <c r="N190" s="349">
        <f t="shared" si="12"/>
        <v>107565</v>
      </c>
      <c r="O190" s="349">
        <f t="shared" si="12"/>
        <v>88795</v>
      </c>
      <c r="P190" s="349">
        <f t="shared" si="12"/>
        <v>70580</v>
      </c>
      <c r="Q190" s="349">
        <f t="shared" si="12"/>
        <v>53050</v>
      </c>
      <c r="R190" s="349">
        <f t="shared" si="12"/>
        <v>38080</v>
      </c>
      <c r="S190" s="349">
        <f t="shared" si="12"/>
        <v>29770</v>
      </c>
      <c r="T190" s="349">
        <f t="shared" si="12"/>
        <v>22890</v>
      </c>
      <c r="U190" s="349">
        <f t="shared" si="12"/>
        <v>16990</v>
      </c>
      <c r="V190" s="349">
        <f t="shared" si="12"/>
        <v>27010</v>
      </c>
      <c r="W190" s="350">
        <f>SUM(H190:V190)</f>
        <v>1567170</v>
      </c>
    </row>
    <row r="191" spans="1:23" s="288" customFormat="1" ht="13.5" thickTop="1" x14ac:dyDescent="0.2">
      <c r="A191" s="301"/>
      <c r="B191" s="442" t="s">
        <v>426</v>
      </c>
      <c r="C191" s="443"/>
      <c r="D191" s="443"/>
      <c r="E191" s="443"/>
      <c r="F191" s="443"/>
      <c r="G191" s="302"/>
      <c r="H191" s="351">
        <f t="shared" ref="H191:U191" si="13">SUM(H189:H190)</f>
        <v>4584937.2200000007</v>
      </c>
      <c r="I191" s="351">
        <f t="shared" si="13"/>
        <v>5175601.66</v>
      </c>
      <c r="J191" s="351">
        <f t="shared" si="13"/>
        <v>5647937.8000000007</v>
      </c>
      <c r="K191" s="351">
        <f t="shared" si="13"/>
        <v>5968124.8300000001</v>
      </c>
      <c r="L191" s="351">
        <f t="shared" si="13"/>
        <v>5773195.790000001</v>
      </c>
      <c r="M191" s="351">
        <f t="shared" si="13"/>
        <v>5037697.7300000014</v>
      </c>
      <c r="N191" s="351">
        <f t="shared" si="13"/>
        <v>4632021.5600000005</v>
      </c>
      <c r="O191" s="351">
        <f t="shared" si="13"/>
        <v>4330041.37</v>
      </c>
      <c r="P191" s="351">
        <f t="shared" si="13"/>
        <v>4207373.25</v>
      </c>
      <c r="Q191" s="351">
        <f t="shared" si="13"/>
        <v>3803212.11</v>
      </c>
      <c r="R191" s="351">
        <f t="shared" si="13"/>
        <v>2065331.5200000003</v>
      </c>
      <c r="S191" s="351">
        <f t="shared" si="13"/>
        <v>1538007.56</v>
      </c>
      <c r="T191" s="351">
        <f t="shared" si="13"/>
        <v>1333132.7500000002</v>
      </c>
      <c r="U191" s="351">
        <f t="shared" si="13"/>
        <v>1138226.31</v>
      </c>
      <c r="V191" s="303">
        <f>SUM(V189:V190)</f>
        <v>3094182.8</v>
      </c>
      <c r="W191" s="352">
        <f>SUM(W189:W190)</f>
        <v>58329024.260000005</v>
      </c>
    </row>
    <row r="192" spans="1:23" s="288" customFormat="1" x14ac:dyDescent="0.2">
      <c r="A192" s="305"/>
      <c r="B192" s="444" t="s">
        <v>650</v>
      </c>
      <c r="C192" s="445"/>
      <c r="D192" s="306"/>
      <c r="E192" s="307" t="s">
        <v>651</v>
      </c>
      <c r="F192" s="124">
        <f>F167</f>
        <v>46285159</v>
      </c>
      <c r="G192" s="308" t="s">
        <v>652</v>
      </c>
      <c r="H192" s="125">
        <f t="shared" ref="H192:V192" si="14">SUM(H191/$F$192)</f>
        <v>9.9058474013236086E-2</v>
      </c>
      <c r="I192" s="125">
        <f t="shared" si="14"/>
        <v>0.11181989587634343</v>
      </c>
      <c r="J192" s="125">
        <f t="shared" si="14"/>
        <v>0.12202481145198185</v>
      </c>
      <c r="K192" s="125">
        <f t="shared" si="14"/>
        <v>0.12894251546159752</v>
      </c>
      <c r="L192" s="125">
        <f t="shared" si="14"/>
        <v>0.12473103506028792</v>
      </c>
      <c r="M192" s="125">
        <f t="shared" si="14"/>
        <v>0.10884045423717786</v>
      </c>
      <c r="N192" s="125">
        <f t="shared" si="14"/>
        <v>0.1000757404765532</v>
      </c>
      <c r="O192" s="125">
        <f t="shared" si="14"/>
        <v>9.3551398840392874E-2</v>
      </c>
      <c r="P192" s="125">
        <f t="shared" si="14"/>
        <v>9.0901129884851425E-2</v>
      </c>
      <c r="Q192" s="125">
        <f t="shared" si="14"/>
        <v>8.2169148646545648E-2</v>
      </c>
      <c r="R192" s="125">
        <f t="shared" si="14"/>
        <v>4.4621895325022004E-2</v>
      </c>
      <c r="S192" s="126">
        <f t="shared" si="14"/>
        <v>3.3228957039987697E-2</v>
      </c>
      <c r="T192" s="126">
        <f t="shared" si="14"/>
        <v>2.8802596313863806E-2</v>
      </c>
      <c r="U192" s="126">
        <f t="shared" si="14"/>
        <v>2.4591604190016936E-2</v>
      </c>
      <c r="V192" s="353">
        <f t="shared" si="14"/>
        <v>6.6850430393897958E-2</v>
      </c>
      <c r="W192" s="133"/>
    </row>
    <row r="193" spans="1:23" s="288" customFormat="1" x14ac:dyDescent="0.2">
      <c r="A193" s="217"/>
      <c r="B193" s="264"/>
      <c r="C193" s="228"/>
      <c r="D193" s="228"/>
      <c r="E193" s="228"/>
      <c r="F193" s="309"/>
      <c r="G193" s="310"/>
      <c r="H193" s="311"/>
      <c r="I193" s="311"/>
      <c r="J193" s="311"/>
      <c r="K193" s="129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217"/>
    </row>
    <row r="194" spans="1:23" s="288" customFormat="1" ht="15.75" x14ac:dyDescent="0.25">
      <c r="A194" s="217"/>
      <c r="B194" s="264"/>
      <c r="C194" s="228"/>
      <c r="D194" s="228"/>
      <c r="E194" s="228"/>
      <c r="F194" s="217"/>
      <c r="G194" s="217"/>
      <c r="H194" s="217"/>
      <c r="I194" s="217"/>
      <c r="J194" s="217"/>
      <c r="K194" s="129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354"/>
      <c r="W194" s="217"/>
    </row>
    <row r="195" spans="1:23" s="288" customFormat="1" ht="15.75" x14ac:dyDescent="0.25">
      <c r="A195" s="217"/>
      <c r="B195" s="264"/>
      <c r="C195" s="228"/>
      <c r="D195" s="228"/>
      <c r="E195" s="228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354"/>
      <c r="W195" s="217"/>
    </row>
    <row r="196" spans="1:23" s="288" customFormat="1" x14ac:dyDescent="0.2">
      <c r="A196" s="217"/>
      <c r="B196" s="264"/>
      <c r="C196" s="228"/>
      <c r="D196" s="228"/>
      <c r="E196" s="228"/>
      <c r="F196" s="217"/>
      <c r="G196" s="217"/>
      <c r="H196" s="217"/>
      <c r="I196" s="217"/>
      <c r="J196" s="217"/>
      <c r="K196" s="228"/>
      <c r="L196" s="217"/>
      <c r="M196"/>
      <c r="N196"/>
      <c r="O196"/>
      <c r="P196"/>
      <c r="Q196"/>
      <c r="R196"/>
      <c r="S196"/>
      <c r="T196"/>
      <c r="U196"/>
      <c r="V196" s="217"/>
      <c r="W196" s="217"/>
    </row>
    <row r="197" spans="1:23" s="288" customFormat="1" ht="18.75" x14ac:dyDescent="0.3">
      <c r="A197" s="217"/>
      <c r="B197" s="264"/>
      <c r="C197" s="228"/>
      <c r="D197" s="228"/>
      <c r="E197" s="228"/>
      <c r="F197" s="217"/>
      <c r="G197" s="217"/>
      <c r="H197" s="217"/>
      <c r="I197" s="217"/>
      <c r="J197" s="217"/>
      <c r="K197" s="130"/>
      <c r="L197" s="217"/>
      <c r="M197" s="3" t="s">
        <v>27</v>
      </c>
      <c r="N197" s="60"/>
      <c r="O197" s="128"/>
      <c r="P197"/>
      <c r="Q197"/>
      <c r="R197"/>
      <c r="S197"/>
      <c r="T197"/>
      <c r="U197" s="58" t="s">
        <v>83</v>
      </c>
      <c r="V197" s="314"/>
      <c r="W197" s="217"/>
    </row>
    <row r="198" spans="1:23" s="288" customFormat="1" ht="15.75" x14ac:dyDescent="0.25">
      <c r="A198" s="217"/>
      <c r="B198" s="264"/>
      <c r="C198" s="228"/>
      <c r="D198" s="228"/>
      <c r="E198" s="228"/>
      <c r="F198" s="217"/>
      <c r="G198" s="217"/>
      <c r="H198" s="217"/>
      <c r="I198" s="217"/>
      <c r="J198" s="217"/>
      <c r="K198" s="355"/>
      <c r="L198" s="356"/>
      <c r="M198" s="130"/>
      <c r="N198" s="131"/>
      <c r="O198" s="131"/>
      <c r="P198" s="131"/>
      <c r="Q198" s="131"/>
      <c r="R198" s="131"/>
      <c r="S198" s="131"/>
      <c r="T198" s="131"/>
      <c r="U198" s="131"/>
      <c r="V198" s="357"/>
      <c r="W198" s="217"/>
    </row>
    <row r="199" spans="1:23" s="288" customFormat="1" ht="15" x14ac:dyDescent="0.25">
      <c r="A199" s="217"/>
      <c r="B199" s="264"/>
      <c r="C199" s="355"/>
      <c r="D199" s="355"/>
      <c r="E199" s="220"/>
      <c r="F199" s="220"/>
      <c r="G199" s="357"/>
      <c r="H199" s="357"/>
      <c r="I199" s="357"/>
      <c r="J199" s="357"/>
      <c r="K199" s="217"/>
      <c r="L199" s="217"/>
      <c r="M199" s="220"/>
      <c r="N199" s="357"/>
      <c r="O199" s="357"/>
      <c r="P199" s="357"/>
      <c r="Q199" s="357"/>
      <c r="R199" s="357"/>
      <c r="S199" s="357"/>
      <c r="T199" s="357"/>
      <c r="U199" s="357"/>
      <c r="V199" s="217"/>
      <c r="W199" s="217"/>
    </row>
    <row r="200" spans="1:23" s="288" customFormat="1" ht="15" x14ac:dyDescent="0.25">
      <c r="A200" s="217"/>
      <c r="B200" s="355"/>
      <c r="C200" s="355"/>
      <c r="D200" s="355"/>
      <c r="E200" s="220"/>
      <c r="F200" s="220"/>
      <c r="G200" s="357"/>
      <c r="H200" s="357"/>
      <c r="I200" s="357"/>
      <c r="J200" s="357"/>
      <c r="K200" s="217"/>
      <c r="L200" s="132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</row>
    <row r="201" spans="1:23" ht="15" x14ac:dyDescent="0.25">
      <c r="B201" s="355"/>
      <c r="C201" s="355"/>
      <c r="D201" s="355"/>
      <c r="E201" s="220"/>
      <c r="F201" s="220"/>
      <c r="G201" s="357"/>
      <c r="H201" s="357"/>
      <c r="I201" s="357"/>
      <c r="J201" s="357"/>
    </row>
    <row r="202" spans="1:23" ht="15" x14ac:dyDescent="0.25">
      <c r="B202" s="355"/>
      <c r="C202" s="355"/>
      <c r="D202" s="355"/>
      <c r="E202" s="220"/>
      <c r="F202" s="220"/>
      <c r="G202" s="357"/>
      <c r="H202" s="357"/>
      <c r="I202" s="357"/>
      <c r="J202" s="357"/>
    </row>
    <row r="203" spans="1:23" ht="15" x14ac:dyDescent="0.25">
      <c r="C203" s="355"/>
      <c r="D203" s="355"/>
      <c r="E203" s="220"/>
      <c r="F203" s="220"/>
      <c r="G203" s="357"/>
      <c r="H203" s="357"/>
      <c r="I203" s="357"/>
      <c r="J203" s="357"/>
    </row>
    <row r="204" spans="1:23" ht="15" x14ac:dyDescent="0.25">
      <c r="C204" s="355"/>
      <c r="D204" s="355"/>
      <c r="E204" s="220"/>
      <c r="F204" s="220"/>
      <c r="G204" s="357"/>
      <c r="H204" s="357"/>
      <c r="I204" s="357"/>
      <c r="J204" s="357"/>
    </row>
  </sheetData>
  <mergeCells count="395">
    <mergeCell ref="A10:A11"/>
    <mergeCell ref="C10:C11"/>
    <mergeCell ref="D10:D11"/>
    <mergeCell ref="E10:E11"/>
    <mergeCell ref="A12:A13"/>
    <mergeCell ref="C12:C13"/>
    <mergeCell ref="D12:D13"/>
    <mergeCell ref="E12:E13"/>
    <mergeCell ref="A5:I5"/>
    <mergeCell ref="A6:A7"/>
    <mergeCell ref="B6:B7"/>
    <mergeCell ref="C6:C7"/>
    <mergeCell ref="A8:A9"/>
    <mergeCell ref="C8:C9"/>
    <mergeCell ref="D8:D9"/>
    <mergeCell ref="E8:E9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82:A83"/>
    <mergeCell ref="C82:C83"/>
    <mergeCell ref="D82:D83"/>
    <mergeCell ref="E82:E83"/>
    <mergeCell ref="F82:F83"/>
    <mergeCell ref="A84:A85"/>
    <mergeCell ref="C84:C85"/>
    <mergeCell ref="D84:D85"/>
    <mergeCell ref="E84:E85"/>
    <mergeCell ref="F84:F85"/>
    <mergeCell ref="A86:A87"/>
    <mergeCell ref="C86:C87"/>
    <mergeCell ref="D86:D87"/>
    <mergeCell ref="E86:E87"/>
    <mergeCell ref="F86:F87"/>
    <mergeCell ref="A88:A89"/>
    <mergeCell ref="C88:C89"/>
    <mergeCell ref="D88:D89"/>
    <mergeCell ref="E88:E89"/>
    <mergeCell ref="F88:F89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60:A161"/>
    <mergeCell ref="C160:C161"/>
    <mergeCell ref="D160:D161"/>
    <mergeCell ref="E160:E161"/>
    <mergeCell ref="F160:F161"/>
    <mergeCell ref="B165:F165"/>
    <mergeCell ref="B166:F166"/>
    <mergeCell ref="B167:C167"/>
    <mergeCell ref="E169:G169"/>
    <mergeCell ref="C170:G170"/>
    <mergeCell ref="E171:G171"/>
    <mergeCell ref="A162:A163"/>
    <mergeCell ref="C162:C163"/>
    <mergeCell ref="D162:D163"/>
    <mergeCell ref="E162:E163"/>
    <mergeCell ref="F162:F163"/>
    <mergeCell ref="B164:F164"/>
    <mergeCell ref="A178:A179"/>
    <mergeCell ref="C178:C179"/>
    <mergeCell ref="E178:E179"/>
    <mergeCell ref="F178:F179"/>
    <mergeCell ref="A180:A181"/>
    <mergeCell ref="C180:C181"/>
    <mergeCell ref="E180:E181"/>
    <mergeCell ref="F180:F181"/>
    <mergeCell ref="E172:G172"/>
    <mergeCell ref="A174:A175"/>
    <mergeCell ref="C174:C175"/>
    <mergeCell ref="E174:E175"/>
    <mergeCell ref="F174:F175"/>
    <mergeCell ref="A176:A177"/>
    <mergeCell ref="C176:C177"/>
    <mergeCell ref="E176:E177"/>
    <mergeCell ref="F176:F177"/>
    <mergeCell ref="B186:F186"/>
    <mergeCell ref="F187:G187"/>
    <mergeCell ref="B189:F189"/>
    <mergeCell ref="B190:F190"/>
    <mergeCell ref="B191:F191"/>
    <mergeCell ref="B192:C192"/>
    <mergeCell ref="A182:A183"/>
    <mergeCell ref="C182:C183"/>
    <mergeCell ref="E182:E183"/>
    <mergeCell ref="F182:F183"/>
    <mergeCell ref="B184:F184"/>
    <mergeCell ref="B185:F185"/>
  </mergeCells>
  <printOptions horizontalCentered="1"/>
  <pageMargins left="0.59055118110236227" right="0.59055118110236227" top="0.78740157480314965" bottom="0.59055118110236227" header="0.19685039370078741" footer="0.19685039370078741"/>
  <pageSetup paperSize="9" scale="93" orientation="landscape" r:id="rId1"/>
  <headerFooter alignWithMargins="0">
    <oddFooter>&amp;R&amp;P</oddFooter>
  </headerFooter>
  <rowBreaks count="2" manualBreakCount="2">
    <brk id="41" max="16383" man="1"/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20" zoomScaleNormal="120" workbookViewId="0">
      <selection activeCell="G12" sqref="G12"/>
    </sheetView>
  </sheetViews>
  <sheetFormatPr defaultRowHeight="12.75" x14ac:dyDescent="0.2"/>
  <cols>
    <col min="1" max="1" width="10.7109375" style="358" customWidth="1"/>
    <col min="2" max="2" width="65.7109375" style="359" customWidth="1"/>
    <col min="3" max="3" width="12.42578125" style="358" customWidth="1"/>
    <col min="4" max="4" width="12.5703125" style="358" customWidth="1"/>
    <col min="5" max="5" width="14.140625" style="358" customWidth="1"/>
    <col min="6" max="6" width="12.7109375" style="358" customWidth="1"/>
    <col min="7" max="7" width="9.140625" style="358" customWidth="1"/>
    <col min="8" max="16384" width="9.140625" style="358"/>
  </cols>
  <sheetData>
    <row r="1" spans="1:14" x14ac:dyDescent="0.2">
      <c r="A1" s="358" t="s">
        <v>165</v>
      </c>
      <c r="F1" s="61" t="s">
        <v>874</v>
      </c>
    </row>
    <row r="2" spans="1:14" ht="15" x14ac:dyDescent="0.25">
      <c r="F2" s="53" t="s">
        <v>832</v>
      </c>
    </row>
    <row r="3" spans="1:14" ht="15" x14ac:dyDescent="0.25">
      <c r="F3" s="53" t="s">
        <v>873</v>
      </c>
      <c r="K3" s="360"/>
      <c r="L3" s="360"/>
      <c r="M3" s="360"/>
      <c r="N3" s="360"/>
    </row>
    <row r="4" spans="1:14" ht="15" x14ac:dyDescent="0.25">
      <c r="F4" s="53"/>
      <c r="K4" s="360"/>
      <c r="L4" s="360"/>
      <c r="M4" s="360"/>
      <c r="N4" s="360"/>
    </row>
    <row r="5" spans="1:14" ht="18.75" x14ac:dyDescent="0.3">
      <c r="A5" s="507" t="s">
        <v>887</v>
      </c>
      <c r="B5" s="507"/>
      <c r="C5" s="507"/>
      <c r="D5" s="507"/>
      <c r="E5" s="507"/>
      <c r="F5" s="507"/>
    </row>
    <row r="6" spans="1:14" ht="15.75" x14ac:dyDescent="0.25">
      <c r="A6" s="361" t="s">
        <v>833</v>
      </c>
      <c r="F6" s="405" t="s">
        <v>355</v>
      </c>
    </row>
    <row r="7" spans="1:14" s="359" customFormat="1" ht="25.5" x14ac:dyDescent="0.2">
      <c r="A7" s="389" t="s">
        <v>834</v>
      </c>
      <c r="B7" s="508" t="s">
        <v>671</v>
      </c>
      <c r="C7" s="508"/>
      <c r="D7" s="508"/>
      <c r="E7" s="508"/>
      <c r="F7" s="390" t="s">
        <v>875</v>
      </c>
    </row>
    <row r="8" spans="1:14" x14ac:dyDescent="0.2">
      <c r="A8" s="362" t="s">
        <v>358</v>
      </c>
      <c r="B8" s="509" t="s">
        <v>332</v>
      </c>
      <c r="C8" s="509"/>
      <c r="D8" s="509"/>
      <c r="E8" s="509"/>
      <c r="F8" s="363">
        <v>78000</v>
      </c>
    </row>
    <row r="9" spans="1:14" x14ac:dyDescent="0.2">
      <c r="A9" s="362" t="s">
        <v>255</v>
      </c>
      <c r="B9" s="509" t="s">
        <v>277</v>
      </c>
      <c r="C9" s="509"/>
      <c r="D9" s="509"/>
      <c r="E9" s="509"/>
      <c r="F9" s="363">
        <f>1239912+522630</f>
        <v>1762542</v>
      </c>
    </row>
    <row r="10" spans="1:14" x14ac:dyDescent="0.2">
      <c r="A10" s="362" t="s">
        <v>835</v>
      </c>
      <c r="B10" s="509" t="s">
        <v>836</v>
      </c>
      <c r="C10" s="509"/>
      <c r="D10" s="509"/>
      <c r="E10" s="509"/>
      <c r="F10" s="363"/>
    </row>
    <row r="11" spans="1:14" x14ac:dyDescent="0.2">
      <c r="A11" s="362" t="s">
        <v>179</v>
      </c>
      <c r="B11" s="509" t="s">
        <v>399</v>
      </c>
      <c r="C11" s="509"/>
      <c r="D11" s="509"/>
      <c r="E11" s="509"/>
      <c r="F11" s="363">
        <f>47229+216801+176484</f>
        <v>440514</v>
      </c>
    </row>
    <row r="12" spans="1:14" ht="15.75" x14ac:dyDescent="0.25">
      <c r="A12" s="364"/>
      <c r="B12" s="510" t="s">
        <v>837</v>
      </c>
      <c r="C12" s="510"/>
      <c r="D12" s="510"/>
      <c r="E12" s="510"/>
      <c r="F12" s="365">
        <f>SUM(F8:F11)</f>
        <v>2281056</v>
      </c>
    </row>
    <row r="14" spans="1:14" ht="15.75" x14ac:dyDescent="0.25">
      <c r="A14" s="361" t="s">
        <v>838</v>
      </c>
    </row>
    <row r="15" spans="1:14" s="359" customFormat="1" ht="15" customHeight="1" x14ac:dyDescent="0.2">
      <c r="A15" s="508" t="s">
        <v>839</v>
      </c>
      <c r="B15" s="508" t="s">
        <v>840</v>
      </c>
      <c r="C15" s="511" t="s">
        <v>54</v>
      </c>
      <c r="D15" s="511"/>
      <c r="E15" s="511"/>
      <c r="F15" s="512" t="s">
        <v>876</v>
      </c>
    </row>
    <row r="16" spans="1:14" ht="40.5" x14ac:dyDescent="0.2">
      <c r="A16" s="508"/>
      <c r="B16" s="508"/>
      <c r="C16" s="391" t="s">
        <v>841</v>
      </c>
      <c r="D16" s="391" t="s">
        <v>26</v>
      </c>
      <c r="E16" s="391" t="s">
        <v>842</v>
      </c>
      <c r="F16" s="512"/>
    </row>
    <row r="17" spans="1:6" ht="15.75" x14ac:dyDescent="0.25">
      <c r="A17" s="366" t="s">
        <v>331</v>
      </c>
      <c r="B17" s="367" t="s">
        <v>843</v>
      </c>
      <c r="C17" s="368">
        <f>SUM(C18:C25)</f>
        <v>78000</v>
      </c>
      <c r="D17" s="368">
        <f>SUM(D18:D25)</f>
        <v>0</v>
      </c>
      <c r="E17" s="368">
        <f>SUM(E18:E25)</f>
        <v>47229</v>
      </c>
      <c r="F17" s="369">
        <f>C17+D17+E17</f>
        <v>125229</v>
      </c>
    </row>
    <row r="18" spans="1:6" ht="25.5" customHeight="1" x14ac:dyDescent="0.2">
      <c r="A18" s="370"/>
      <c r="B18" s="371" t="s">
        <v>844</v>
      </c>
      <c r="C18" s="372">
        <v>4183</v>
      </c>
      <c r="D18" s="372"/>
      <c r="E18" s="372"/>
      <c r="F18" s="373">
        <f>SUM(C18:E18)</f>
        <v>4183</v>
      </c>
    </row>
    <row r="19" spans="1:6" ht="25.5" x14ac:dyDescent="0.2">
      <c r="A19" s="370"/>
      <c r="B19" s="371" t="s">
        <v>845</v>
      </c>
      <c r="C19" s="372">
        <f>30000-E19</f>
        <v>0</v>
      </c>
      <c r="D19" s="372"/>
      <c r="E19" s="372">
        <v>30000</v>
      </c>
      <c r="F19" s="373">
        <f t="shared" ref="F19:F25" si="0">SUM(C19:E19)</f>
        <v>30000</v>
      </c>
    </row>
    <row r="20" spans="1:6" x14ac:dyDescent="0.2">
      <c r="A20" s="370"/>
      <c r="B20" s="371" t="s">
        <v>846</v>
      </c>
      <c r="C20" s="372">
        <f>45446-E20</f>
        <v>28240</v>
      </c>
      <c r="D20" s="372"/>
      <c r="E20" s="372">
        <v>17206</v>
      </c>
      <c r="F20" s="373">
        <f t="shared" si="0"/>
        <v>45446</v>
      </c>
    </row>
    <row r="21" spans="1:6" ht="25.5" x14ac:dyDescent="0.2">
      <c r="A21" s="370"/>
      <c r="B21" s="371" t="s">
        <v>847</v>
      </c>
      <c r="C21" s="372">
        <v>2800</v>
      </c>
      <c r="D21" s="372"/>
      <c r="E21" s="372"/>
      <c r="F21" s="373">
        <f t="shared" si="0"/>
        <v>2800</v>
      </c>
    </row>
    <row r="22" spans="1:6" ht="38.25" x14ac:dyDescent="0.2">
      <c r="A22" s="370"/>
      <c r="B22" s="371" t="s">
        <v>848</v>
      </c>
      <c r="C22" s="372">
        <f>500-23</f>
        <v>477</v>
      </c>
      <c r="D22" s="372"/>
      <c r="E22" s="372">
        <v>23</v>
      </c>
      <c r="F22" s="373">
        <f t="shared" si="0"/>
        <v>500</v>
      </c>
    </row>
    <row r="23" spans="1:6" x14ac:dyDescent="0.2">
      <c r="A23" s="370"/>
      <c r="B23" s="371" t="s">
        <v>849</v>
      </c>
      <c r="C23" s="372">
        <v>25000</v>
      </c>
      <c r="D23" s="372"/>
      <c r="E23" s="372"/>
      <c r="F23" s="373">
        <f t="shared" si="0"/>
        <v>25000</v>
      </c>
    </row>
    <row r="24" spans="1:6" ht="25.5" x14ac:dyDescent="0.2">
      <c r="A24" s="370"/>
      <c r="B24" s="371" t="s">
        <v>850</v>
      </c>
      <c r="C24" s="372">
        <v>15000</v>
      </c>
      <c r="D24" s="372"/>
      <c r="E24" s="372"/>
      <c r="F24" s="373">
        <f t="shared" si="0"/>
        <v>15000</v>
      </c>
    </row>
    <row r="25" spans="1:6" ht="24.75" customHeight="1" x14ac:dyDescent="0.2">
      <c r="A25" s="370"/>
      <c r="B25" s="371" t="s">
        <v>851</v>
      </c>
      <c r="C25" s="372">
        <v>2300</v>
      </c>
      <c r="D25" s="372"/>
      <c r="E25" s="372"/>
      <c r="F25" s="373">
        <f t="shared" si="0"/>
        <v>2300</v>
      </c>
    </row>
    <row r="26" spans="1:6" ht="15.75" x14ac:dyDescent="0.25">
      <c r="A26" s="366" t="s">
        <v>333</v>
      </c>
      <c r="B26" s="367" t="s">
        <v>334</v>
      </c>
      <c r="C26" s="368">
        <f>C27+C28</f>
        <v>0</v>
      </c>
      <c r="D26" s="368">
        <f>D27+D28</f>
        <v>1762542</v>
      </c>
      <c r="E26" s="368">
        <f>E27+E28</f>
        <v>216801</v>
      </c>
      <c r="F26" s="369">
        <f>F27+F28</f>
        <v>1979343</v>
      </c>
    </row>
    <row r="27" spans="1:6" x14ac:dyDescent="0.2">
      <c r="A27" s="362"/>
      <c r="B27" s="371" t="s">
        <v>852</v>
      </c>
      <c r="C27" s="372"/>
      <c r="D27" s="372">
        <v>1239912</v>
      </c>
      <c r="E27" s="372">
        <v>216801</v>
      </c>
      <c r="F27" s="372">
        <f>C27+D27+E27</f>
        <v>1456713</v>
      </c>
    </row>
    <row r="28" spans="1:6" ht="16.5" customHeight="1" x14ac:dyDescent="0.2">
      <c r="A28" s="362"/>
      <c r="B28" s="371" t="s">
        <v>853</v>
      </c>
      <c r="C28" s="372"/>
      <c r="D28" s="372">
        <v>522630</v>
      </c>
      <c r="E28" s="372">
        <v>0</v>
      </c>
      <c r="F28" s="372">
        <f>C28+D28+E28</f>
        <v>522630</v>
      </c>
    </row>
    <row r="29" spans="1:6" ht="15.75" x14ac:dyDescent="0.25">
      <c r="A29" s="366" t="s">
        <v>361</v>
      </c>
      <c r="B29" s="374" t="s">
        <v>854</v>
      </c>
      <c r="C29" s="368"/>
      <c r="D29" s="368"/>
      <c r="E29" s="368">
        <v>176484</v>
      </c>
      <c r="F29" s="369">
        <f>C29+D29+E29</f>
        <v>176484</v>
      </c>
    </row>
    <row r="30" spans="1:6" hidden="1" x14ac:dyDescent="0.2">
      <c r="A30" s="370"/>
      <c r="B30" s="375" t="s">
        <v>396</v>
      </c>
      <c r="C30" s="372"/>
      <c r="D30" s="372"/>
      <c r="E30" s="372">
        <v>0</v>
      </c>
      <c r="F30" s="376">
        <f>C30+D30+E30</f>
        <v>0</v>
      </c>
    </row>
    <row r="31" spans="1:6" ht="15.75" x14ac:dyDescent="0.25">
      <c r="A31" s="364"/>
      <c r="B31" s="377" t="s">
        <v>855</v>
      </c>
      <c r="C31" s="365">
        <f>C17+C26+C29+C30</f>
        <v>78000</v>
      </c>
      <c r="D31" s="365">
        <f>D17+D26+D29+D30</f>
        <v>1762542</v>
      </c>
      <c r="E31" s="365">
        <f>E17+E26+E29+E30</f>
        <v>440514</v>
      </c>
      <c r="F31" s="365">
        <f>F17+F26+F29+F30</f>
        <v>2281056</v>
      </c>
    </row>
    <row r="33" spans="1:6" ht="15.75" x14ac:dyDescent="0.25">
      <c r="A33" s="506" t="s">
        <v>27</v>
      </c>
      <c r="B33" s="506"/>
      <c r="C33" s="378"/>
      <c r="D33" s="378"/>
      <c r="E33" s="378"/>
      <c r="F33" s="379" t="s">
        <v>83</v>
      </c>
    </row>
  </sheetData>
  <mergeCells count="12">
    <mergeCell ref="A33:B33"/>
    <mergeCell ref="A5:F5"/>
    <mergeCell ref="B7:E7"/>
    <mergeCell ref="B8:E8"/>
    <mergeCell ref="B9:E9"/>
    <mergeCell ref="B10:E10"/>
    <mergeCell ref="B11:E11"/>
    <mergeCell ref="B12:E12"/>
    <mergeCell ref="A15:A16"/>
    <mergeCell ref="B15:B16"/>
    <mergeCell ref="C15:E15"/>
    <mergeCell ref="F15:F16"/>
  </mergeCells>
  <printOptions horizontalCentered="1"/>
  <pageMargins left="0.78740157480314965" right="0.78740157480314965" top="0.78740157480314965" bottom="0.78740157480314965" header="0.19685039370078741" footer="0.19685039370078741"/>
  <pageSetup paperSize="9" orientation="landscape" r:id="rId1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77"/>
  <sheetViews>
    <sheetView showGridLines="0" workbookViewId="0">
      <selection activeCell="F7" sqref="F7"/>
    </sheetView>
  </sheetViews>
  <sheetFormatPr defaultRowHeight="15" x14ac:dyDescent="0.25"/>
  <cols>
    <col min="1" max="1" width="2.7109375" style="400" customWidth="1"/>
    <col min="2" max="2" width="84.42578125" style="400" customWidth="1"/>
    <col min="3" max="3" width="12" style="401" customWidth="1"/>
    <col min="4" max="16384" width="9.140625" style="400"/>
  </cols>
  <sheetData>
    <row r="1" spans="1:3" x14ac:dyDescent="0.25">
      <c r="A1" s="434" t="s">
        <v>165</v>
      </c>
      <c r="B1" s="434"/>
      <c r="C1" s="381" t="s">
        <v>795</v>
      </c>
    </row>
    <row r="2" spans="1:3" x14ac:dyDescent="0.25">
      <c r="A2" s="146"/>
      <c r="B2" s="146"/>
      <c r="C2" s="393" t="s">
        <v>868</v>
      </c>
    </row>
    <row r="3" spans="1:3" x14ac:dyDescent="0.25">
      <c r="A3" s="146"/>
      <c r="B3" s="146"/>
      <c r="C3" s="393" t="s">
        <v>869</v>
      </c>
    </row>
    <row r="5" spans="1:3" ht="28.5" customHeight="1" x14ac:dyDescent="0.25">
      <c r="B5" s="515" t="s">
        <v>880</v>
      </c>
      <c r="C5" s="426"/>
    </row>
    <row r="6" spans="1:3" ht="28.5" customHeight="1" x14ac:dyDescent="0.25">
      <c r="B6" s="407"/>
      <c r="C6" s="408" t="s">
        <v>355</v>
      </c>
    </row>
    <row r="7" spans="1:3" ht="47.25" customHeight="1" x14ac:dyDescent="0.25">
      <c r="A7" s="427" t="s">
        <v>671</v>
      </c>
      <c r="B7" s="428"/>
      <c r="C7" s="145" t="s">
        <v>814</v>
      </c>
    </row>
    <row r="8" spans="1:3" ht="14.25" customHeight="1" x14ac:dyDescent="0.25"/>
    <row r="9" spans="1:3" ht="15" customHeight="1" x14ac:dyDescent="0.25">
      <c r="A9" s="513" t="s">
        <v>672</v>
      </c>
      <c r="B9" s="424"/>
      <c r="C9" s="424"/>
    </row>
    <row r="10" spans="1:3" ht="15" customHeight="1" x14ac:dyDescent="0.25">
      <c r="A10" s="513" t="s">
        <v>673</v>
      </c>
      <c r="B10" s="430"/>
      <c r="C10" s="402">
        <v>16308</v>
      </c>
    </row>
    <row r="11" spans="1:3" ht="15" customHeight="1" x14ac:dyDescent="0.25">
      <c r="A11" s="514" t="s">
        <v>677</v>
      </c>
      <c r="B11" s="424"/>
      <c r="C11" s="403">
        <v>16308</v>
      </c>
    </row>
    <row r="12" spans="1:3" ht="15" customHeight="1" x14ac:dyDescent="0.25">
      <c r="A12" s="514" t="s">
        <v>679</v>
      </c>
      <c r="B12" s="424"/>
      <c r="C12" s="403">
        <v>16308</v>
      </c>
    </row>
    <row r="13" spans="1:3" ht="14.25" customHeight="1" x14ac:dyDescent="0.25"/>
    <row r="14" spans="1:3" ht="15" customHeight="1" x14ac:dyDescent="0.25">
      <c r="A14" s="513" t="s">
        <v>690</v>
      </c>
      <c r="B14" s="424"/>
      <c r="C14" s="424"/>
    </row>
    <row r="15" spans="1:3" ht="15" customHeight="1" x14ac:dyDescent="0.25">
      <c r="A15" s="513" t="s">
        <v>673</v>
      </c>
      <c r="B15" s="430"/>
      <c r="C15" s="402">
        <v>16308</v>
      </c>
    </row>
    <row r="16" spans="1:3" ht="15" customHeight="1" x14ac:dyDescent="0.25">
      <c r="A16" s="514" t="s">
        <v>677</v>
      </c>
      <c r="B16" s="424"/>
      <c r="C16" s="403">
        <v>16308</v>
      </c>
    </row>
    <row r="17" spans="1:3" ht="15" customHeight="1" x14ac:dyDescent="0.25">
      <c r="A17" s="514" t="s">
        <v>679</v>
      </c>
      <c r="B17" s="424"/>
      <c r="C17" s="403">
        <v>16308</v>
      </c>
    </row>
    <row r="18" spans="1:3" ht="14.25" customHeight="1" x14ac:dyDescent="0.25"/>
    <row r="19" spans="1:3" ht="15" customHeight="1" x14ac:dyDescent="0.25">
      <c r="A19" s="513" t="s">
        <v>701</v>
      </c>
      <c r="B19" s="424"/>
      <c r="C19" s="424"/>
    </row>
    <row r="20" spans="1:3" ht="15" customHeight="1" x14ac:dyDescent="0.25">
      <c r="A20" s="513" t="s">
        <v>673</v>
      </c>
      <c r="B20" s="430"/>
      <c r="C20" s="402">
        <v>2300</v>
      </c>
    </row>
    <row r="21" spans="1:3" ht="15" customHeight="1" x14ac:dyDescent="0.25">
      <c r="A21" s="514" t="s">
        <v>677</v>
      </c>
      <c r="B21" s="424"/>
      <c r="C21" s="403">
        <v>2300</v>
      </c>
    </row>
    <row r="22" spans="1:3" ht="15" customHeight="1" x14ac:dyDescent="0.25">
      <c r="A22" s="514" t="s">
        <v>679</v>
      </c>
      <c r="B22" s="424"/>
      <c r="C22" s="403">
        <v>2048</v>
      </c>
    </row>
    <row r="23" spans="1:3" x14ac:dyDescent="0.25">
      <c r="A23" s="514" t="s">
        <v>681</v>
      </c>
      <c r="B23" s="424"/>
      <c r="C23" s="403">
        <v>252</v>
      </c>
    </row>
    <row r="24" spans="1:3" ht="14.25" customHeight="1" x14ac:dyDescent="0.25"/>
    <row r="25" spans="1:3" ht="15" customHeight="1" x14ac:dyDescent="0.25">
      <c r="A25" s="513" t="s">
        <v>792</v>
      </c>
      <c r="B25" s="424"/>
      <c r="C25" s="424"/>
    </row>
    <row r="26" spans="1:3" ht="15" customHeight="1" x14ac:dyDescent="0.25">
      <c r="A26" s="513" t="s">
        <v>673</v>
      </c>
      <c r="B26" s="430"/>
      <c r="C26" s="402">
        <v>2300</v>
      </c>
    </row>
    <row r="27" spans="1:3" ht="15" customHeight="1" x14ac:dyDescent="0.25">
      <c r="A27" s="514" t="s">
        <v>677</v>
      </c>
      <c r="B27" s="424"/>
      <c r="C27" s="403">
        <v>2300</v>
      </c>
    </row>
    <row r="28" spans="1:3" ht="15" customHeight="1" x14ac:dyDescent="0.25">
      <c r="A28" s="514" t="s">
        <v>679</v>
      </c>
      <c r="B28" s="424"/>
      <c r="C28" s="403">
        <v>2048</v>
      </c>
    </row>
    <row r="29" spans="1:3" x14ac:dyDescent="0.25">
      <c r="A29" s="514" t="s">
        <v>681</v>
      </c>
      <c r="B29" s="424"/>
      <c r="C29" s="403">
        <v>252</v>
      </c>
    </row>
    <row r="30" spans="1:3" ht="14.25" customHeight="1" x14ac:dyDescent="0.25"/>
    <row r="31" spans="1:3" ht="15" customHeight="1" x14ac:dyDescent="0.25">
      <c r="A31" s="513" t="s">
        <v>704</v>
      </c>
      <c r="B31" s="424"/>
      <c r="C31" s="424"/>
    </row>
    <row r="32" spans="1:3" ht="15" customHeight="1" x14ac:dyDescent="0.25">
      <c r="A32" s="513" t="s">
        <v>673</v>
      </c>
      <c r="B32" s="430"/>
      <c r="C32" s="402">
        <v>1979343</v>
      </c>
    </row>
    <row r="33" spans="1:3" ht="15" customHeight="1" x14ac:dyDescent="0.25">
      <c r="A33" s="514" t="s">
        <v>674</v>
      </c>
      <c r="B33" s="424"/>
      <c r="C33" s="403">
        <v>59818</v>
      </c>
    </row>
    <row r="34" spans="1:3" ht="15" customHeight="1" x14ac:dyDescent="0.25">
      <c r="A34" s="514" t="s">
        <v>675</v>
      </c>
      <c r="B34" s="424"/>
      <c r="C34" s="403">
        <v>46464</v>
      </c>
    </row>
    <row r="35" spans="1:3" ht="15" customHeight="1" x14ac:dyDescent="0.25">
      <c r="A35" s="514" t="s">
        <v>676</v>
      </c>
      <c r="B35" s="424"/>
      <c r="C35" s="403">
        <v>13354</v>
      </c>
    </row>
    <row r="36" spans="1:3" ht="15" customHeight="1" x14ac:dyDescent="0.25">
      <c r="A36" s="514" t="s">
        <v>677</v>
      </c>
      <c r="B36" s="424"/>
      <c r="C36" s="403">
        <v>946995</v>
      </c>
    </row>
    <row r="37" spans="1:3" ht="15" customHeight="1" x14ac:dyDescent="0.25">
      <c r="A37" s="514" t="s">
        <v>679</v>
      </c>
      <c r="B37" s="424"/>
      <c r="C37" s="403">
        <v>935995</v>
      </c>
    </row>
    <row r="38" spans="1:3" x14ac:dyDescent="0.25">
      <c r="A38" s="514" t="s">
        <v>681</v>
      </c>
      <c r="B38" s="424"/>
      <c r="C38" s="403">
        <v>11000</v>
      </c>
    </row>
    <row r="39" spans="1:3" ht="15" customHeight="1" x14ac:dyDescent="0.25">
      <c r="A39" s="514" t="s">
        <v>705</v>
      </c>
      <c r="B39" s="424"/>
      <c r="C39" s="403">
        <v>522630</v>
      </c>
    </row>
    <row r="40" spans="1:3" ht="30" customHeight="1" x14ac:dyDescent="0.25">
      <c r="A40" s="514" t="s">
        <v>707</v>
      </c>
      <c r="B40" s="424"/>
      <c r="C40" s="403">
        <v>522630</v>
      </c>
    </row>
    <row r="41" spans="1:3" ht="15" customHeight="1" x14ac:dyDescent="0.25">
      <c r="A41" s="514" t="s">
        <v>685</v>
      </c>
      <c r="B41" s="424"/>
      <c r="C41" s="403">
        <v>449900</v>
      </c>
    </row>
    <row r="42" spans="1:3" ht="15" customHeight="1" x14ac:dyDescent="0.25">
      <c r="A42" s="514" t="s">
        <v>687</v>
      </c>
      <c r="B42" s="424"/>
      <c r="C42" s="403">
        <v>449900</v>
      </c>
    </row>
    <row r="43" spans="1:3" ht="14.25" customHeight="1" x14ac:dyDescent="0.25"/>
    <row r="44" spans="1:3" x14ac:dyDescent="0.25">
      <c r="A44" s="513" t="s">
        <v>793</v>
      </c>
      <c r="B44" s="424"/>
      <c r="C44" s="424"/>
    </row>
    <row r="45" spans="1:3" ht="15" customHeight="1" x14ac:dyDescent="0.25">
      <c r="A45" s="513" t="s">
        <v>673</v>
      </c>
      <c r="B45" s="430"/>
      <c r="C45" s="402">
        <v>522630</v>
      </c>
    </row>
    <row r="46" spans="1:3" ht="15" customHeight="1" x14ac:dyDescent="0.25">
      <c r="A46" s="514" t="s">
        <v>705</v>
      </c>
      <c r="B46" s="424"/>
      <c r="C46" s="403">
        <v>522630</v>
      </c>
    </row>
    <row r="47" spans="1:3" ht="30" customHeight="1" x14ac:dyDescent="0.25">
      <c r="A47" s="514" t="s">
        <v>707</v>
      </c>
      <c r="B47" s="424"/>
      <c r="C47" s="403">
        <v>522630</v>
      </c>
    </row>
    <row r="48" spans="1:3" ht="14.25" customHeight="1" x14ac:dyDescent="0.25"/>
    <row r="49" spans="1:3" ht="15" customHeight="1" x14ac:dyDescent="0.25">
      <c r="A49" s="513" t="s">
        <v>708</v>
      </c>
      <c r="B49" s="424"/>
      <c r="C49" s="424"/>
    </row>
    <row r="50" spans="1:3" ht="15" customHeight="1" x14ac:dyDescent="0.25">
      <c r="A50" s="513" t="s">
        <v>673</v>
      </c>
      <c r="B50" s="430"/>
      <c r="C50" s="402">
        <v>1456713</v>
      </c>
    </row>
    <row r="51" spans="1:3" ht="15" customHeight="1" x14ac:dyDescent="0.25">
      <c r="A51" s="514" t="s">
        <v>674</v>
      </c>
      <c r="B51" s="424"/>
      <c r="C51" s="403">
        <v>59818</v>
      </c>
    </row>
    <row r="52" spans="1:3" ht="15" customHeight="1" x14ac:dyDescent="0.25">
      <c r="A52" s="514" t="s">
        <v>675</v>
      </c>
      <c r="B52" s="424"/>
      <c r="C52" s="403">
        <v>46464</v>
      </c>
    </row>
    <row r="53" spans="1:3" ht="15" customHeight="1" x14ac:dyDescent="0.25">
      <c r="A53" s="514" t="s">
        <v>676</v>
      </c>
      <c r="B53" s="424"/>
      <c r="C53" s="403">
        <v>13354</v>
      </c>
    </row>
    <row r="54" spans="1:3" ht="15" customHeight="1" x14ac:dyDescent="0.25">
      <c r="A54" s="514" t="s">
        <v>677</v>
      </c>
      <c r="B54" s="424"/>
      <c r="C54" s="403">
        <v>946995</v>
      </c>
    </row>
    <row r="55" spans="1:3" ht="15" customHeight="1" x14ac:dyDescent="0.25">
      <c r="A55" s="514" t="s">
        <v>679</v>
      </c>
      <c r="B55" s="424"/>
      <c r="C55" s="403">
        <v>935995</v>
      </c>
    </row>
    <row r="56" spans="1:3" x14ac:dyDescent="0.25">
      <c r="A56" s="514" t="s">
        <v>681</v>
      </c>
      <c r="B56" s="424"/>
      <c r="C56" s="403">
        <v>11000</v>
      </c>
    </row>
    <row r="57" spans="1:3" ht="15" customHeight="1" x14ac:dyDescent="0.25">
      <c r="A57" s="514" t="s">
        <v>685</v>
      </c>
      <c r="B57" s="424"/>
      <c r="C57" s="403">
        <v>449900</v>
      </c>
    </row>
    <row r="58" spans="1:3" ht="15" customHeight="1" x14ac:dyDescent="0.25">
      <c r="A58" s="514" t="s">
        <v>687</v>
      </c>
      <c r="B58" s="424"/>
      <c r="C58" s="403">
        <v>449900</v>
      </c>
    </row>
    <row r="59" spans="1:3" ht="14.25" customHeight="1" x14ac:dyDescent="0.25"/>
    <row r="60" spans="1:3" ht="15" customHeight="1" x14ac:dyDescent="0.25">
      <c r="A60" s="513" t="s">
        <v>713</v>
      </c>
      <c r="B60" s="424"/>
      <c r="C60" s="424"/>
    </row>
    <row r="61" spans="1:3" ht="15" customHeight="1" x14ac:dyDescent="0.25">
      <c r="A61" s="513" t="s">
        <v>673</v>
      </c>
      <c r="B61" s="430"/>
      <c r="C61" s="402">
        <v>119649</v>
      </c>
    </row>
    <row r="62" spans="1:3" ht="15" customHeight="1" x14ac:dyDescent="0.25">
      <c r="A62" s="514" t="s">
        <v>677</v>
      </c>
      <c r="B62" s="424"/>
      <c r="C62" s="403">
        <v>15020</v>
      </c>
    </row>
    <row r="63" spans="1:3" ht="15" customHeight="1" x14ac:dyDescent="0.25">
      <c r="A63" s="514" t="s">
        <v>679</v>
      </c>
      <c r="B63" s="424"/>
      <c r="C63" s="403">
        <v>15020</v>
      </c>
    </row>
    <row r="64" spans="1:3" ht="15" customHeight="1" x14ac:dyDescent="0.25">
      <c r="A64" s="514" t="s">
        <v>705</v>
      </c>
      <c r="B64" s="424"/>
      <c r="C64" s="403">
        <v>79629</v>
      </c>
    </row>
    <row r="65" spans="1:3" ht="15" customHeight="1" x14ac:dyDescent="0.25">
      <c r="A65" s="514" t="s">
        <v>706</v>
      </c>
      <c r="B65" s="424"/>
      <c r="C65" s="403">
        <v>79629</v>
      </c>
    </row>
    <row r="66" spans="1:3" ht="15" customHeight="1" x14ac:dyDescent="0.25">
      <c r="A66" s="514" t="s">
        <v>685</v>
      </c>
      <c r="B66" s="424"/>
      <c r="C66" s="403">
        <v>25000</v>
      </c>
    </row>
    <row r="67" spans="1:3" ht="15" customHeight="1" x14ac:dyDescent="0.25">
      <c r="A67" s="514" t="s">
        <v>687</v>
      </c>
      <c r="B67" s="424"/>
      <c r="C67" s="403">
        <v>25000</v>
      </c>
    </row>
    <row r="68" spans="1:3" ht="14.25" customHeight="1" x14ac:dyDescent="0.25"/>
    <row r="69" spans="1:3" ht="15" customHeight="1" x14ac:dyDescent="0.25">
      <c r="A69" s="513" t="s">
        <v>716</v>
      </c>
      <c r="B69" s="424"/>
      <c r="C69" s="424"/>
    </row>
    <row r="70" spans="1:3" ht="15" customHeight="1" x14ac:dyDescent="0.25">
      <c r="A70" s="513" t="s">
        <v>673</v>
      </c>
      <c r="B70" s="430"/>
      <c r="C70" s="402">
        <v>40000</v>
      </c>
    </row>
    <row r="71" spans="1:3" ht="15" customHeight="1" x14ac:dyDescent="0.25">
      <c r="A71" s="514" t="s">
        <v>677</v>
      </c>
      <c r="B71" s="424"/>
      <c r="C71" s="403">
        <v>15000</v>
      </c>
    </row>
    <row r="72" spans="1:3" ht="15" customHeight="1" x14ac:dyDescent="0.25">
      <c r="A72" s="514" t="s">
        <v>679</v>
      </c>
      <c r="B72" s="424"/>
      <c r="C72" s="403">
        <v>15000</v>
      </c>
    </row>
    <row r="73" spans="1:3" ht="15" customHeight="1" x14ac:dyDescent="0.25">
      <c r="A73" s="514" t="s">
        <v>685</v>
      </c>
      <c r="B73" s="424"/>
      <c r="C73" s="403">
        <v>25000</v>
      </c>
    </row>
    <row r="74" spans="1:3" ht="15" customHeight="1" x14ac:dyDescent="0.25">
      <c r="A74" s="514" t="s">
        <v>687</v>
      </c>
      <c r="B74" s="424"/>
      <c r="C74" s="403">
        <v>25000</v>
      </c>
    </row>
    <row r="75" spans="1:3" ht="14.25" customHeight="1" x14ac:dyDescent="0.25"/>
    <row r="76" spans="1:3" ht="15" customHeight="1" x14ac:dyDescent="0.25">
      <c r="A76" s="513" t="s">
        <v>794</v>
      </c>
      <c r="B76" s="424"/>
      <c r="C76" s="424"/>
    </row>
    <row r="77" spans="1:3" ht="15" customHeight="1" x14ac:dyDescent="0.25">
      <c r="A77" s="513" t="s">
        <v>673</v>
      </c>
      <c r="B77" s="430"/>
      <c r="C77" s="402">
        <v>79649</v>
      </c>
    </row>
    <row r="78" spans="1:3" ht="15" customHeight="1" x14ac:dyDescent="0.25">
      <c r="A78" s="514" t="s">
        <v>677</v>
      </c>
      <c r="B78" s="424"/>
      <c r="C78" s="403">
        <v>20</v>
      </c>
    </row>
    <row r="79" spans="1:3" ht="15" customHeight="1" x14ac:dyDescent="0.25">
      <c r="A79" s="514" t="s">
        <v>679</v>
      </c>
      <c r="B79" s="424"/>
      <c r="C79" s="403">
        <v>20</v>
      </c>
    </row>
    <row r="80" spans="1:3" ht="15" customHeight="1" x14ac:dyDescent="0.25">
      <c r="A80" s="514" t="s">
        <v>705</v>
      </c>
      <c r="B80" s="424"/>
      <c r="C80" s="403">
        <v>79629</v>
      </c>
    </row>
    <row r="81" spans="1:3" ht="15" customHeight="1" x14ac:dyDescent="0.25">
      <c r="A81" s="514" t="s">
        <v>706</v>
      </c>
      <c r="B81" s="424"/>
      <c r="C81" s="403">
        <v>79629</v>
      </c>
    </row>
    <row r="82" spans="1:3" ht="14.25" customHeight="1" x14ac:dyDescent="0.25"/>
    <row r="83" spans="1:3" ht="15" customHeight="1" x14ac:dyDescent="0.25">
      <c r="A83" s="513" t="s">
        <v>732</v>
      </c>
      <c r="B83" s="424"/>
      <c r="C83" s="424"/>
    </row>
    <row r="84" spans="1:3" ht="15" customHeight="1" x14ac:dyDescent="0.25">
      <c r="A84" s="513" t="s">
        <v>673</v>
      </c>
      <c r="B84" s="430"/>
      <c r="C84" s="402">
        <v>132252</v>
      </c>
    </row>
    <row r="85" spans="1:3" ht="15" customHeight="1" x14ac:dyDescent="0.25">
      <c r="A85" s="514" t="s">
        <v>674</v>
      </c>
      <c r="B85" s="424"/>
      <c r="C85" s="403">
        <v>2000</v>
      </c>
    </row>
    <row r="86" spans="1:3" ht="15" customHeight="1" x14ac:dyDescent="0.25">
      <c r="A86" s="514" t="s">
        <v>675</v>
      </c>
      <c r="B86" s="424"/>
      <c r="C86" s="403">
        <v>2000</v>
      </c>
    </row>
    <row r="87" spans="1:3" ht="15" customHeight="1" x14ac:dyDescent="0.25">
      <c r="A87" s="514" t="s">
        <v>677</v>
      </c>
      <c r="B87" s="424"/>
      <c r="C87" s="403">
        <v>33894</v>
      </c>
    </row>
    <row r="88" spans="1:3" ht="15" customHeight="1" x14ac:dyDescent="0.25">
      <c r="A88" s="514" t="s">
        <v>679</v>
      </c>
      <c r="B88" s="424"/>
      <c r="C88" s="403">
        <v>26344</v>
      </c>
    </row>
    <row r="89" spans="1:3" x14ac:dyDescent="0.25">
      <c r="A89" s="514" t="s">
        <v>681</v>
      </c>
      <c r="B89" s="424"/>
      <c r="C89" s="403">
        <v>7550</v>
      </c>
    </row>
    <row r="90" spans="1:3" ht="15" customHeight="1" x14ac:dyDescent="0.25">
      <c r="A90" s="514" t="s">
        <v>705</v>
      </c>
      <c r="B90" s="424"/>
      <c r="C90" s="403">
        <v>96358</v>
      </c>
    </row>
    <row r="91" spans="1:3" ht="15" customHeight="1" x14ac:dyDescent="0.25">
      <c r="A91" s="514" t="s">
        <v>706</v>
      </c>
      <c r="B91" s="424"/>
      <c r="C91" s="403">
        <v>96358</v>
      </c>
    </row>
    <row r="92" spans="1:3" ht="14.25" customHeight="1" x14ac:dyDescent="0.25"/>
    <row r="93" spans="1:3" ht="15" customHeight="1" x14ac:dyDescent="0.25">
      <c r="A93" s="513" t="s">
        <v>734</v>
      </c>
      <c r="B93" s="424"/>
      <c r="C93" s="424"/>
    </row>
    <row r="94" spans="1:3" ht="15" customHeight="1" x14ac:dyDescent="0.25">
      <c r="A94" s="513" t="s">
        <v>673</v>
      </c>
      <c r="B94" s="430"/>
      <c r="C94" s="402">
        <v>99368</v>
      </c>
    </row>
    <row r="95" spans="1:3" ht="15" customHeight="1" x14ac:dyDescent="0.25">
      <c r="A95" s="514" t="s">
        <v>677</v>
      </c>
      <c r="B95" s="424"/>
      <c r="C95" s="403">
        <v>3010</v>
      </c>
    </row>
    <row r="96" spans="1:3" ht="15" customHeight="1" x14ac:dyDescent="0.25">
      <c r="A96" s="514" t="s">
        <v>679</v>
      </c>
      <c r="B96" s="424"/>
      <c r="C96" s="403">
        <v>2010</v>
      </c>
    </row>
    <row r="97" spans="1:3" x14ac:dyDescent="0.25">
      <c r="A97" s="514" t="s">
        <v>681</v>
      </c>
      <c r="B97" s="424"/>
      <c r="C97" s="403">
        <v>1000</v>
      </c>
    </row>
    <row r="98" spans="1:3" ht="15" customHeight="1" x14ac:dyDescent="0.25">
      <c r="A98" s="514" t="s">
        <v>705</v>
      </c>
      <c r="B98" s="424"/>
      <c r="C98" s="403">
        <v>96358</v>
      </c>
    </row>
    <row r="99" spans="1:3" ht="15" customHeight="1" x14ac:dyDescent="0.25">
      <c r="A99" s="514" t="s">
        <v>706</v>
      </c>
      <c r="B99" s="424"/>
      <c r="C99" s="403">
        <v>96358</v>
      </c>
    </row>
    <row r="100" spans="1:3" ht="14.25" customHeight="1" x14ac:dyDescent="0.25"/>
    <row r="101" spans="1:3" ht="15" customHeight="1" x14ac:dyDescent="0.25">
      <c r="A101" s="513" t="s">
        <v>891</v>
      </c>
      <c r="B101" s="424"/>
      <c r="C101" s="424"/>
    </row>
    <row r="102" spans="1:3" ht="15" customHeight="1" x14ac:dyDescent="0.25">
      <c r="A102" s="513" t="s">
        <v>673</v>
      </c>
      <c r="B102" s="430"/>
      <c r="C102" s="402">
        <v>1589</v>
      </c>
    </row>
    <row r="103" spans="1:3" ht="15" customHeight="1" x14ac:dyDescent="0.25">
      <c r="A103" s="514" t="s">
        <v>677</v>
      </c>
      <c r="B103" s="424"/>
      <c r="C103" s="403">
        <v>1589</v>
      </c>
    </row>
    <row r="104" spans="1:3" ht="15" customHeight="1" x14ac:dyDescent="0.25">
      <c r="A104" s="514" t="s">
        <v>679</v>
      </c>
      <c r="B104" s="424"/>
      <c r="C104" s="403">
        <v>1589</v>
      </c>
    </row>
    <row r="105" spans="1:3" ht="14.25" customHeight="1" x14ac:dyDescent="0.25"/>
    <row r="106" spans="1:3" ht="15" customHeight="1" x14ac:dyDescent="0.25">
      <c r="A106" s="513" t="s">
        <v>736</v>
      </c>
      <c r="B106" s="424"/>
      <c r="C106" s="424"/>
    </row>
    <row r="107" spans="1:3" ht="15" customHeight="1" x14ac:dyDescent="0.25">
      <c r="A107" s="513" t="s">
        <v>673</v>
      </c>
      <c r="B107" s="430"/>
      <c r="C107" s="402">
        <v>31295</v>
      </c>
    </row>
    <row r="108" spans="1:3" ht="15" customHeight="1" x14ac:dyDescent="0.25">
      <c r="A108" s="514" t="s">
        <v>674</v>
      </c>
      <c r="B108" s="424"/>
      <c r="C108" s="403">
        <v>2000</v>
      </c>
    </row>
    <row r="109" spans="1:3" ht="15" customHeight="1" x14ac:dyDescent="0.25">
      <c r="A109" s="514" t="s">
        <v>675</v>
      </c>
      <c r="B109" s="424"/>
      <c r="C109" s="403">
        <v>2000</v>
      </c>
    </row>
    <row r="110" spans="1:3" ht="15" customHeight="1" x14ac:dyDescent="0.25">
      <c r="A110" s="514" t="s">
        <v>677</v>
      </c>
      <c r="B110" s="424"/>
      <c r="C110" s="403">
        <v>29295</v>
      </c>
    </row>
    <row r="111" spans="1:3" ht="15" customHeight="1" x14ac:dyDescent="0.25">
      <c r="A111" s="514" t="s">
        <v>679</v>
      </c>
      <c r="B111" s="424"/>
      <c r="C111" s="403">
        <v>22745</v>
      </c>
    </row>
    <row r="112" spans="1:3" x14ac:dyDescent="0.25">
      <c r="A112" s="514" t="s">
        <v>681</v>
      </c>
      <c r="B112" s="424"/>
      <c r="C112" s="403">
        <v>6550</v>
      </c>
    </row>
    <row r="113" spans="1:3" ht="14.25" customHeight="1" x14ac:dyDescent="0.25"/>
    <row r="114" spans="1:3" ht="15" customHeight="1" x14ac:dyDescent="0.25">
      <c r="A114" s="513" t="s">
        <v>747</v>
      </c>
      <c r="B114" s="424"/>
      <c r="C114" s="424"/>
    </row>
    <row r="115" spans="1:3" ht="15" customHeight="1" x14ac:dyDescent="0.25">
      <c r="A115" s="513" t="s">
        <v>673</v>
      </c>
      <c r="B115" s="430"/>
      <c r="C115" s="402">
        <v>27768</v>
      </c>
    </row>
    <row r="116" spans="1:3" ht="15" customHeight="1" x14ac:dyDescent="0.25">
      <c r="A116" s="514" t="s">
        <v>677</v>
      </c>
      <c r="B116" s="424"/>
      <c r="C116" s="403">
        <v>13874</v>
      </c>
    </row>
    <row r="117" spans="1:3" ht="15" customHeight="1" x14ac:dyDescent="0.25">
      <c r="A117" s="514" t="s">
        <v>679</v>
      </c>
      <c r="B117" s="424"/>
      <c r="C117" s="403">
        <v>8272</v>
      </c>
    </row>
    <row r="118" spans="1:3" x14ac:dyDescent="0.25">
      <c r="A118" s="514" t="s">
        <v>681</v>
      </c>
      <c r="B118" s="424"/>
      <c r="C118" s="403">
        <v>5602</v>
      </c>
    </row>
    <row r="119" spans="1:3" ht="15" customHeight="1" x14ac:dyDescent="0.25">
      <c r="A119" s="514" t="s">
        <v>685</v>
      </c>
      <c r="B119" s="424"/>
      <c r="C119" s="403">
        <v>13894</v>
      </c>
    </row>
    <row r="120" spans="1:3" ht="15" customHeight="1" x14ac:dyDescent="0.25">
      <c r="A120" s="514" t="s">
        <v>687</v>
      </c>
      <c r="B120" s="424"/>
      <c r="C120" s="403">
        <v>13894</v>
      </c>
    </row>
    <row r="121" spans="1:3" ht="14.25" customHeight="1" x14ac:dyDescent="0.25"/>
    <row r="122" spans="1:3" ht="15" customHeight="1" x14ac:dyDescent="0.25">
      <c r="A122" s="513" t="s">
        <v>750</v>
      </c>
      <c r="B122" s="424"/>
      <c r="C122" s="424"/>
    </row>
    <row r="123" spans="1:3" ht="15" customHeight="1" x14ac:dyDescent="0.25">
      <c r="A123" s="513" t="s">
        <v>673</v>
      </c>
      <c r="B123" s="430"/>
      <c r="C123" s="402">
        <v>5274</v>
      </c>
    </row>
    <row r="124" spans="1:3" ht="15" customHeight="1" x14ac:dyDescent="0.25">
      <c r="A124" s="514" t="s">
        <v>677</v>
      </c>
      <c r="B124" s="424"/>
      <c r="C124" s="403">
        <v>274</v>
      </c>
    </row>
    <row r="125" spans="1:3" x14ac:dyDescent="0.25">
      <c r="A125" s="514" t="s">
        <v>681</v>
      </c>
      <c r="B125" s="424"/>
      <c r="C125" s="403">
        <v>274</v>
      </c>
    </row>
    <row r="126" spans="1:3" ht="15" customHeight="1" x14ac:dyDescent="0.25">
      <c r="A126" s="514" t="s">
        <v>685</v>
      </c>
      <c r="B126" s="424"/>
      <c r="C126" s="403">
        <v>5000</v>
      </c>
    </row>
    <row r="127" spans="1:3" ht="15" customHeight="1" x14ac:dyDescent="0.25">
      <c r="A127" s="514" t="s">
        <v>687</v>
      </c>
      <c r="B127" s="424"/>
      <c r="C127" s="403">
        <v>5000</v>
      </c>
    </row>
    <row r="128" spans="1:3" ht="10.5" customHeight="1" x14ac:dyDescent="0.25"/>
    <row r="129" spans="1:3" ht="15" customHeight="1" x14ac:dyDescent="0.25">
      <c r="A129" s="513" t="s">
        <v>751</v>
      </c>
      <c r="B129" s="424"/>
      <c r="C129" s="424"/>
    </row>
    <row r="130" spans="1:3" ht="15" customHeight="1" x14ac:dyDescent="0.25">
      <c r="A130" s="513" t="s">
        <v>673</v>
      </c>
      <c r="B130" s="430"/>
      <c r="C130" s="402">
        <v>7074</v>
      </c>
    </row>
    <row r="131" spans="1:3" ht="15" customHeight="1" x14ac:dyDescent="0.25">
      <c r="A131" s="514" t="s">
        <v>677</v>
      </c>
      <c r="B131" s="424"/>
      <c r="C131" s="403">
        <v>3513</v>
      </c>
    </row>
    <row r="132" spans="1:3" ht="15" customHeight="1" x14ac:dyDescent="0.25">
      <c r="A132" s="514" t="s">
        <v>679</v>
      </c>
      <c r="B132" s="424"/>
      <c r="C132" s="403">
        <v>3185</v>
      </c>
    </row>
    <row r="133" spans="1:3" x14ac:dyDescent="0.25">
      <c r="A133" s="514" t="s">
        <v>681</v>
      </c>
      <c r="B133" s="424"/>
      <c r="C133" s="403">
        <v>328</v>
      </c>
    </row>
    <row r="134" spans="1:3" ht="15" customHeight="1" x14ac:dyDescent="0.25">
      <c r="A134" s="514" t="s">
        <v>685</v>
      </c>
      <c r="B134" s="424"/>
      <c r="C134" s="403">
        <v>3561</v>
      </c>
    </row>
    <row r="135" spans="1:3" ht="15" customHeight="1" x14ac:dyDescent="0.25">
      <c r="A135" s="514" t="s">
        <v>687</v>
      </c>
      <c r="B135" s="424"/>
      <c r="C135" s="403">
        <v>3561</v>
      </c>
    </row>
    <row r="136" spans="1:3" ht="10.5" customHeight="1" x14ac:dyDescent="0.25"/>
    <row r="137" spans="1:3" ht="15" customHeight="1" x14ac:dyDescent="0.25">
      <c r="A137" s="513" t="s">
        <v>752</v>
      </c>
      <c r="B137" s="424"/>
      <c r="C137" s="424"/>
    </row>
    <row r="138" spans="1:3" ht="15" customHeight="1" x14ac:dyDescent="0.25">
      <c r="A138" s="513" t="s">
        <v>673</v>
      </c>
      <c r="B138" s="430"/>
      <c r="C138" s="402">
        <v>13436</v>
      </c>
    </row>
    <row r="139" spans="1:3" ht="15" customHeight="1" x14ac:dyDescent="0.25">
      <c r="A139" s="514" t="s">
        <v>677</v>
      </c>
      <c r="B139" s="424"/>
      <c r="C139" s="403">
        <v>8103</v>
      </c>
    </row>
    <row r="140" spans="1:3" ht="15" customHeight="1" x14ac:dyDescent="0.25">
      <c r="A140" s="514" t="s">
        <v>679</v>
      </c>
      <c r="B140" s="424"/>
      <c r="C140" s="403">
        <v>3103</v>
      </c>
    </row>
    <row r="141" spans="1:3" x14ac:dyDescent="0.25">
      <c r="A141" s="514" t="s">
        <v>681</v>
      </c>
      <c r="B141" s="424"/>
      <c r="C141" s="403">
        <v>5000</v>
      </c>
    </row>
    <row r="142" spans="1:3" ht="15" customHeight="1" x14ac:dyDescent="0.25">
      <c r="A142" s="514" t="s">
        <v>685</v>
      </c>
      <c r="B142" s="424"/>
      <c r="C142" s="403">
        <v>5333</v>
      </c>
    </row>
    <row r="143" spans="1:3" ht="15" customHeight="1" x14ac:dyDescent="0.25">
      <c r="A143" s="514" t="s">
        <v>687</v>
      </c>
      <c r="B143" s="424"/>
      <c r="C143" s="403">
        <v>5333</v>
      </c>
    </row>
    <row r="144" spans="1:3" ht="9.75" customHeight="1" x14ac:dyDescent="0.25"/>
    <row r="145" spans="1:3" ht="15" customHeight="1" x14ac:dyDescent="0.25">
      <c r="A145" s="513" t="s">
        <v>758</v>
      </c>
      <c r="B145" s="424"/>
      <c r="C145" s="424"/>
    </row>
    <row r="146" spans="1:3" ht="15" customHeight="1" x14ac:dyDescent="0.25">
      <c r="A146" s="513" t="s">
        <v>673</v>
      </c>
      <c r="B146" s="430"/>
      <c r="C146" s="402">
        <v>1984</v>
      </c>
    </row>
    <row r="147" spans="1:3" ht="15" customHeight="1" x14ac:dyDescent="0.25">
      <c r="A147" s="514" t="s">
        <v>677</v>
      </c>
      <c r="B147" s="424"/>
      <c r="C147" s="403">
        <v>1984</v>
      </c>
    </row>
    <row r="148" spans="1:3" ht="15" customHeight="1" x14ac:dyDescent="0.25">
      <c r="A148" s="514" t="s">
        <v>679</v>
      </c>
      <c r="B148" s="424"/>
      <c r="C148" s="403">
        <v>1984</v>
      </c>
    </row>
    <row r="149" spans="1:3" ht="8.25" customHeight="1" x14ac:dyDescent="0.25"/>
    <row r="150" spans="1:3" ht="15" customHeight="1" x14ac:dyDescent="0.25">
      <c r="A150" s="513" t="s">
        <v>766</v>
      </c>
      <c r="B150" s="424"/>
      <c r="C150" s="424"/>
    </row>
    <row r="151" spans="1:3" ht="15" customHeight="1" x14ac:dyDescent="0.25">
      <c r="A151" s="513" t="s">
        <v>673</v>
      </c>
      <c r="B151" s="430"/>
      <c r="C151" s="402">
        <v>3436</v>
      </c>
    </row>
    <row r="152" spans="1:3" ht="15" customHeight="1" x14ac:dyDescent="0.25">
      <c r="A152" s="514" t="s">
        <v>677</v>
      </c>
      <c r="B152" s="424"/>
      <c r="C152" s="403">
        <v>3436</v>
      </c>
    </row>
    <row r="153" spans="1:3" ht="15" customHeight="1" x14ac:dyDescent="0.25">
      <c r="A153" s="514" t="s">
        <v>679</v>
      </c>
      <c r="B153" s="424"/>
      <c r="C153" s="403">
        <v>11</v>
      </c>
    </row>
    <row r="154" spans="1:3" x14ac:dyDescent="0.25">
      <c r="A154" s="514" t="s">
        <v>681</v>
      </c>
      <c r="B154" s="424"/>
      <c r="C154" s="403">
        <v>3425</v>
      </c>
    </row>
    <row r="155" spans="1:3" ht="14.25" customHeight="1" x14ac:dyDescent="0.25"/>
    <row r="156" spans="1:3" ht="15" customHeight="1" x14ac:dyDescent="0.25">
      <c r="A156" s="513" t="s">
        <v>780</v>
      </c>
      <c r="B156" s="424"/>
      <c r="C156" s="424"/>
    </row>
    <row r="157" spans="1:3" ht="15" customHeight="1" x14ac:dyDescent="0.25">
      <c r="A157" s="513" t="s">
        <v>673</v>
      </c>
      <c r="B157" s="430"/>
      <c r="C157" s="402">
        <v>3436</v>
      </c>
    </row>
    <row r="158" spans="1:3" ht="15" customHeight="1" x14ac:dyDescent="0.25">
      <c r="A158" s="514" t="s">
        <v>677</v>
      </c>
      <c r="B158" s="424"/>
      <c r="C158" s="403">
        <v>3436</v>
      </c>
    </row>
    <row r="159" spans="1:3" ht="15" customHeight="1" x14ac:dyDescent="0.25">
      <c r="A159" s="514" t="s">
        <v>679</v>
      </c>
      <c r="B159" s="424"/>
      <c r="C159" s="403">
        <v>11</v>
      </c>
    </row>
    <row r="160" spans="1:3" x14ac:dyDescent="0.25">
      <c r="A160" s="514" t="s">
        <v>681</v>
      </c>
      <c r="B160" s="424"/>
      <c r="C160" s="403">
        <v>3425</v>
      </c>
    </row>
    <row r="161" spans="1:3" ht="14.25" customHeight="1" x14ac:dyDescent="0.25"/>
    <row r="162" spans="1:3" ht="15" customHeight="1" x14ac:dyDescent="0.25">
      <c r="A162" s="513" t="s">
        <v>791</v>
      </c>
      <c r="B162" s="430"/>
      <c r="C162" s="430"/>
    </row>
    <row r="163" spans="1:3" ht="15" customHeight="1" x14ac:dyDescent="0.25">
      <c r="A163" s="513" t="s">
        <v>673</v>
      </c>
      <c r="B163" s="430"/>
      <c r="C163" s="402">
        <v>2281056</v>
      </c>
    </row>
    <row r="164" spans="1:3" ht="15" customHeight="1" x14ac:dyDescent="0.25">
      <c r="A164" s="513" t="s">
        <v>674</v>
      </c>
      <c r="B164" s="430"/>
      <c r="C164" s="402">
        <v>61818</v>
      </c>
    </row>
    <row r="165" spans="1:3" ht="15" customHeight="1" x14ac:dyDescent="0.25">
      <c r="A165" s="514" t="s">
        <v>675</v>
      </c>
      <c r="B165" s="424"/>
      <c r="C165" s="403">
        <v>48464</v>
      </c>
    </row>
    <row r="166" spans="1:3" ht="15" customHeight="1" x14ac:dyDescent="0.25">
      <c r="A166" s="514" t="s">
        <v>676</v>
      </c>
      <c r="B166" s="424"/>
      <c r="C166" s="403">
        <v>13354</v>
      </c>
    </row>
    <row r="167" spans="1:3" ht="15" customHeight="1" x14ac:dyDescent="0.25">
      <c r="A167" s="513" t="s">
        <v>677</v>
      </c>
      <c r="B167" s="430"/>
      <c r="C167" s="402">
        <v>1031827</v>
      </c>
    </row>
    <row r="168" spans="1:3" ht="15" customHeight="1" x14ac:dyDescent="0.25">
      <c r="A168" s="514" t="s">
        <v>679</v>
      </c>
      <c r="B168" s="424"/>
      <c r="C168" s="403">
        <v>1003998</v>
      </c>
    </row>
    <row r="169" spans="1:3" x14ac:dyDescent="0.25">
      <c r="A169" s="514" t="s">
        <v>681</v>
      </c>
      <c r="B169" s="424"/>
      <c r="C169" s="403">
        <v>27829</v>
      </c>
    </row>
    <row r="170" spans="1:3" ht="15" customHeight="1" x14ac:dyDescent="0.25">
      <c r="A170" s="513" t="s">
        <v>705</v>
      </c>
      <c r="B170" s="430"/>
      <c r="C170" s="402">
        <v>698617</v>
      </c>
    </row>
    <row r="171" spans="1:3" ht="15" customHeight="1" x14ac:dyDescent="0.25">
      <c r="A171" s="514" t="s">
        <v>706</v>
      </c>
      <c r="B171" s="424"/>
      <c r="C171" s="403">
        <v>175987</v>
      </c>
    </row>
    <row r="172" spans="1:3" x14ac:dyDescent="0.25">
      <c r="A172" s="514" t="s">
        <v>707</v>
      </c>
      <c r="B172" s="424"/>
      <c r="C172" s="403">
        <v>522630</v>
      </c>
    </row>
    <row r="173" spans="1:3" ht="15" customHeight="1" x14ac:dyDescent="0.25">
      <c r="A173" s="513" t="s">
        <v>685</v>
      </c>
      <c r="B173" s="430"/>
      <c r="C173" s="402">
        <v>488794</v>
      </c>
    </row>
    <row r="174" spans="1:3" ht="15" customHeight="1" x14ac:dyDescent="0.25">
      <c r="A174" s="514" t="s">
        <v>687</v>
      </c>
      <c r="B174" s="424"/>
      <c r="C174" s="403">
        <v>488794</v>
      </c>
    </row>
    <row r="175" spans="1:3" ht="14.25" customHeight="1" x14ac:dyDescent="0.25">
      <c r="C175" s="404"/>
    </row>
    <row r="177" spans="1:3" ht="18.75" x14ac:dyDescent="0.3">
      <c r="A177" s="3" t="s">
        <v>27</v>
      </c>
      <c r="B177" s="3"/>
      <c r="C177" s="58" t="s">
        <v>28</v>
      </c>
    </row>
  </sheetData>
  <mergeCells count="148">
    <mergeCell ref="B5:C5"/>
    <mergeCell ref="A7:B7"/>
    <mergeCell ref="A9:C9"/>
    <mergeCell ref="A10:B10"/>
    <mergeCell ref="A11:B11"/>
    <mergeCell ref="A20:B20"/>
    <mergeCell ref="A21:B21"/>
    <mergeCell ref="A22:B22"/>
    <mergeCell ref="A23:B23"/>
    <mergeCell ref="A25:C25"/>
    <mergeCell ref="A26:B26"/>
    <mergeCell ref="A12:B12"/>
    <mergeCell ref="A14:C14"/>
    <mergeCell ref="A15:B15"/>
    <mergeCell ref="A16:B16"/>
    <mergeCell ref="A17:B17"/>
    <mergeCell ref="A19:C19"/>
    <mergeCell ref="A34:B34"/>
    <mergeCell ref="A35:B35"/>
    <mergeCell ref="A36:B36"/>
    <mergeCell ref="A37:B37"/>
    <mergeCell ref="A38:B38"/>
    <mergeCell ref="A39:B39"/>
    <mergeCell ref="A27:B27"/>
    <mergeCell ref="A28:B28"/>
    <mergeCell ref="A29:B29"/>
    <mergeCell ref="A31:C31"/>
    <mergeCell ref="A32:B32"/>
    <mergeCell ref="A33:B33"/>
    <mergeCell ref="A47:B47"/>
    <mergeCell ref="A49:C49"/>
    <mergeCell ref="A50:B50"/>
    <mergeCell ref="A51:B51"/>
    <mergeCell ref="A52:B52"/>
    <mergeCell ref="A53:B53"/>
    <mergeCell ref="A40:B40"/>
    <mergeCell ref="A41:B41"/>
    <mergeCell ref="A42:B42"/>
    <mergeCell ref="A44:C44"/>
    <mergeCell ref="A45:B45"/>
    <mergeCell ref="A46:B46"/>
    <mergeCell ref="A61:B61"/>
    <mergeCell ref="A62:B62"/>
    <mergeCell ref="A63:B63"/>
    <mergeCell ref="A64:B64"/>
    <mergeCell ref="A65:B65"/>
    <mergeCell ref="A66:B66"/>
    <mergeCell ref="A54:B54"/>
    <mergeCell ref="A55:B55"/>
    <mergeCell ref="A56:B56"/>
    <mergeCell ref="A57:B57"/>
    <mergeCell ref="A58:B58"/>
    <mergeCell ref="A60:C60"/>
    <mergeCell ref="A74:B74"/>
    <mergeCell ref="A76:C76"/>
    <mergeCell ref="A77:B77"/>
    <mergeCell ref="A78:B78"/>
    <mergeCell ref="A79:B79"/>
    <mergeCell ref="A80:B80"/>
    <mergeCell ref="A67:B67"/>
    <mergeCell ref="A69:C69"/>
    <mergeCell ref="A70:B70"/>
    <mergeCell ref="A71:B71"/>
    <mergeCell ref="A72:B72"/>
    <mergeCell ref="A73:B73"/>
    <mergeCell ref="A88:B88"/>
    <mergeCell ref="A89:B89"/>
    <mergeCell ref="A90:B90"/>
    <mergeCell ref="A91:B91"/>
    <mergeCell ref="A93:C93"/>
    <mergeCell ref="A94:B94"/>
    <mergeCell ref="A81:B81"/>
    <mergeCell ref="A83:C83"/>
    <mergeCell ref="A84:B84"/>
    <mergeCell ref="A85:B85"/>
    <mergeCell ref="A86:B86"/>
    <mergeCell ref="A87:B87"/>
    <mergeCell ref="A102:B102"/>
    <mergeCell ref="A103:B103"/>
    <mergeCell ref="A104:B104"/>
    <mergeCell ref="A106:C106"/>
    <mergeCell ref="A107:B107"/>
    <mergeCell ref="A108:B108"/>
    <mergeCell ref="A95:B95"/>
    <mergeCell ref="A96:B96"/>
    <mergeCell ref="A97:B97"/>
    <mergeCell ref="A98:B98"/>
    <mergeCell ref="A99:B99"/>
    <mergeCell ref="A101:C101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4:C114"/>
    <mergeCell ref="A115:B115"/>
    <mergeCell ref="A129:C129"/>
    <mergeCell ref="A130:B130"/>
    <mergeCell ref="A131:B131"/>
    <mergeCell ref="A132:B132"/>
    <mergeCell ref="A133:B133"/>
    <mergeCell ref="A134:B134"/>
    <mergeCell ref="A122:C122"/>
    <mergeCell ref="A123:B123"/>
    <mergeCell ref="A124:B124"/>
    <mergeCell ref="A125:B125"/>
    <mergeCell ref="A126:B126"/>
    <mergeCell ref="A127:B127"/>
    <mergeCell ref="A142:B142"/>
    <mergeCell ref="A143:B143"/>
    <mergeCell ref="A145:C145"/>
    <mergeCell ref="A146:B146"/>
    <mergeCell ref="A147:B147"/>
    <mergeCell ref="A148:B148"/>
    <mergeCell ref="A135:B135"/>
    <mergeCell ref="A137:C137"/>
    <mergeCell ref="A138:B138"/>
    <mergeCell ref="A139:B139"/>
    <mergeCell ref="A140:B140"/>
    <mergeCell ref="A141:B141"/>
    <mergeCell ref="A1:B1"/>
    <mergeCell ref="A170:B170"/>
    <mergeCell ref="A171:B171"/>
    <mergeCell ref="A172:B172"/>
    <mergeCell ref="A173:B173"/>
    <mergeCell ref="A174:B174"/>
    <mergeCell ref="A164:B164"/>
    <mergeCell ref="A165:B165"/>
    <mergeCell ref="A166:B166"/>
    <mergeCell ref="A167:B167"/>
    <mergeCell ref="A168:B168"/>
    <mergeCell ref="A169:B169"/>
    <mergeCell ref="A157:B157"/>
    <mergeCell ref="A158:B158"/>
    <mergeCell ref="A159:B159"/>
    <mergeCell ref="A160:B160"/>
    <mergeCell ref="A162:C162"/>
    <mergeCell ref="A163:B163"/>
    <mergeCell ref="A150:C150"/>
    <mergeCell ref="A151:B151"/>
    <mergeCell ref="A152:B152"/>
    <mergeCell ref="A153:B153"/>
    <mergeCell ref="A154:B154"/>
    <mergeCell ref="A156:C156"/>
  </mergeCells>
  <printOptions horizontalCentered="1"/>
  <pageMargins left="0.98425196850393704" right="0.59055118110236227" top="0.39370078740157483" bottom="0.39370078740157483" header="0.19685039370078741" footer="0.19685039370078741"/>
  <pageSetup scale="90" pageOrder="overThenDown" orientation="portrait" verticalDpi="0" r:id="rId1"/>
  <headerFooter>
    <oddFooter>&amp;R&amp;P</oddFooter>
  </headerFooter>
  <rowBreaks count="2" manualBreakCount="2">
    <brk id="48" max="16383" man="1"/>
    <brk id="1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I13" sqref="I13"/>
    </sheetView>
  </sheetViews>
  <sheetFormatPr defaultRowHeight="12.75" x14ac:dyDescent="0.2"/>
  <cols>
    <col min="1" max="1" width="7.28515625" customWidth="1"/>
    <col min="2" max="2" width="35.28515625" customWidth="1"/>
    <col min="3" max="3" width="13.42578125" customWidth="1"/>
    <col min="4" max="4" width="14" customWidth="1"/>
    <col min="5" max="5" width="14.42578125" customWidth="1"/>
  </cols>
  <sheetData>
    <row r="1" spans="1:6" ht="15.75" x14ac:dyDescent="0.25">
      <c r="A1" s="18" t="s">
        <v>165</v>
      </c>
      <c r="B1" s="18"/>
      <c r="E1" s="47" t="s">
        <v>374</v>
      </c>
    </row>
    <row r="2" spans="1:6" ht="15.75" x14ac:dyDescent="0.25">
      <c r="A2" s="18"/>
      <c r="B2" s="18"/>
      <c r="E2" s="53" t="s">
        <v>825</v>
      </c>
    </row>
    <row r="3" spans="1:6" ht="15.75" x14ac:dyDescent="0.25">
      <c r="A3" s="18"/>
      <c r="B3" s="18"/>
      <c r="E3" s="53" t="s">
        <v>824</v>
      </c>
    </row>
    <row r="5" spans="1:6" ht="34.5" customHeight="1" x14ac:dyDescent="0.2">
      <c r="A5" s="516" t="s">
        <v>371</v>
      </c>
      <c r="B5" s="516"/>
      <c r="C5" s="516"/>
      <c r="D5" s="516"/>
      <c r="E5" s="516"/>
      <c r="F5" s="100"/>
    </row>
    <row r="6" spans="1:6" ht="15" x14ac:dyDescent="0.25">
      <c r="A6" s="87"/>
      <c r="B6" s="87"/>
      <c r="C6" s="87"/>
      <c r="D6" s="87"/>
      <c r="E6" s="409" t="s">
        <v>355</v>
      </c>
      <c r="F6" s="87"/>
    </row>
    <row r="7" spans="1:6" ht="15" x14ac:dyDescent="0.25">
      <c r="A7" s="96" t="s">
        <v>369</v>
      </c>
      <c r="B7" s="97"/>
      <c r="C7" s="98" t="s">
        <v>370</v>
      </c>
      <c r="D7" s="99" t="s">
        <v>670</v>
      </c>
      <c r="E7" s="99" t="s">
        <v>877</v>
      </c>
      <c r="F7" s="87"/>
    </row>
    <row r="8" spans="1:6" ht="15.75" x14ac:dyDescent="0.25">
      <c r="A8" s="92" t="s">
        <v>331</v>
      </c>
      <c r="B8" s="93" t="s">
        <v>54</v>
      </c>
      <c r="C8" s="94">
        <f>SUM(C9)</f>
        <v>1239912</v>
      </c>
      <c r="D8" s="94">
        <f>SUM(D9)</f>
        <v>1472567</v>
      </c>
      <c r="E8" s="94">
        <f>SUM(E9)</f>
        <v>1546195</v>
      </c>
      <c r="F8" s="88"/>
    </row>
    <row r="9" spans="1:6" ht="30" x14ac:dyDescent="0.25">
      <c r="A9" s="91"/>
      <c r="B9" s="89" t="s">
        <v>277</v>
      </c>
      <c r="C9" s="394">
        <v>1239912</v>
      </c>
      <c r="D9" s="395">
        <v>1472567</v>
      </c>
      <c r="E9" s="395">
        <v>1546195</v>
      </c>
      <c r="F9" s="87"/>
    </row>
    <row r="10" spans="1:6" ht="14.25" x14ac:dyDescent="0.2">
      <c r="A10" s="95" t="s">
        <v>333</v>
      </c>
      <c r="B10" s="93" t="s">
        <v>364</v>
      </c>
      <c r="C10" s="396">
        <f>SUM(C11:C15)</f>
        <v>1456713</v>
      </c>
      <c r="D10" s="396">
        <f>SUM(D11:D15)</f>
        <v>1472567</v>
      </c>
      <c r="E10" s="396">
        <f>SUM(E11:E15)</f>
        <v>1546195</v>
      </c>
      <c r="F10" s="88"/>
    </row>
    <row r="11" spans="1:6" ht="15" x14ac:dyDescent="0.25">
      <c r="A11" s="91">
        <v>1</v>
      </c>
      <c r="B11" s="89" t="s">
        <v>879</v>
      </c>
      <c r="C11" s="394">
        <v>37600</v>
      </c>
      <c r="D11" s="397">
        <v>50000</v>
      </c>
      <c r="E11" s="397">
        <v>50000</v>
      </c>
      <c r="F11" s="87"/>
    </row>
    <row r="12" spans="1:6" ht="15" x14ac:dyDescent="0.25">
      <c r="A12" s="91">
        <v>2</v>
      </c>
      <c r="B12" s="89" t="s">
        <v>878</v>
      </c>
      <c r="C12" s="394">
        <v>168092</v>
      </c>
      <c r="D12" s="397"/>
      <c r="E12" s="397"/>
      <c r="F12" s="87"/>
    </row>
    <row r="13" spans="1:6" ht="30" x14ac:dyDescent="0.25">
      <c r="A13" s="91">
        <v>2</v>
      </c>
      <c r="B13" s="89" t="s">
        <v>365</v>
      </c>
      <c r="C13" s="394">
        <v>244217</v>
      </c>
      <c r="D13" s="395">
        <v>180000</v>
      </c>
      <c r="E13" s="395">
        <v>200000</v>
      </c>
      <c r="F13" s="87"/>
    </row>
    <row r="14" spans="1:6" ht="15" x14ac:dyDescent="0.25">
      <c r="A14" s="91">
        <v>3</v>
      </c>
      <c r="B14" s="89" t="s">
        <v>366</v>
      </c>
      <c r="C14" s="394">
        <v>956782</v>
      </c>
      <c r="D14" s="397">
        <f>D9-270000</f>
        <v>1202567</v>
      </c>
      <c r="E14" s="397">
        <f>E9-290000</f>
        <v>1256195</v>
      </c>
      <c r="F14" s="87"/>
    </row>
    <row r="15" spans="1:6" ht="15" x14ac:dyDescent="0.25">
      <c r="A15" s="91">
        <v>4</v>
      </c>
      <c r="B15" s="89" t="s">
        <v>367</v>
      </c>
      <c r="C15" s="394">
        <f>50022</f>
        <v>50022</v>
      </c>
      <c r="D15" s="397">
        <v>40000</v>
      </c>
      <c r="E15" s="397">
        <v>40000</v>
      </c>
      <c r="F15" s="87"/>
    </row>
    <row r="16" spans="1:6" ht="14.25" x14ac:dyDescent="0.2">
      <c r="A16" s="95" t="s">
        <v>361</v>
      </c>
      <c r="B16" s="93" t="s">
        <v>368</v>
      </c>
      <c r="C16" s="398">
        <f>SUM(C17)</f>
        <v>216801</v>
      </c>
      <c r="D16" s="398">
        <f>SUM(D17)</f>
        <v>0</v>
      </c>
      <c r="E16" s="398">
        <f>SUM(E17)</f>
        <v>0</v>
      </c>
      <c r="F16" s="88"/>
    </row>
    <row r="17" spans="1:6" ht="15" x14ac:dyDescent="0.25">
      <c r="A17" s="91"/>
      <c r="B17" s="90" t="s">
        <v>372</v>
      </c>
      <c r="C17" s="399">
        <v>216801</v>
      </c>
      <c r="D17" s="399">
        <v>0</v>
      </c>
      <c r="E17" s="399">
        <v>0</v>
      </c>
      <c r="F17" s="87"/>
    </row>
    <row r="20" spans="1:6" ht="15.75" x14ac:dyDescent="0.25">
      <c r="A20" s="1" t="s">
        <v>27</v>
      </c>
      <c r="B20" s="1"/>
      <c r="C20" s="1"/>
      <c r="D20" s="1"/>
      <c r="E20" s="7" t="s">
        <v>28</v>
      </c>
    </row>
    <row r="21" spans="1:6" x14ac:dyDescent="0.2">
      <c r="C21" s="16"/>
    </row>
  </sheetData>
  <mergeCells count="1">
    <mergeCell ref="A5:E5"/>
  </mergeCells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8.pielikums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>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Vera.Brauna</dc:creator>
  <cp:lastModifiedBy>Rihards Neimanis</cp:lastModifiedBy>
  <cp:lastPrinted>2017-01-23T11:57:47Z</cp:lastPrinted>
  <dcterms:created xsi:type="dcterms:W3CDTF">2007-01-09T12:30:29Z</dcterms:created>
  <dcterms:modified xsi:type="dcterms:W3CDTF">2017-02-06T07:39:27Z</dcterms:modified>
</cp:coreProperties>
</file>